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rtfolio" sheetId="1" r:id="rId5"/>
    <sheet state="visible" name="Payment Schedule" sheetId="2" r:id="rId6"/>
    <sheet state="visible" name="Payment History" sheetId="3" r:id="rId7"/>
    <sheet state="visible" name="Payment Year Schedule" sheetId="4" r:id="rId8"/>
    <sheet state="visible" name="Cross-Checks" sheetId="5" r:id="rId9"/>
  </sheets>
  <definedNames/>
  <calcPr/>
</workbook>
</file>

<file path=xl/sharedStrings.xml><?xml version="1.0" encoding="utf-8"?>
<sst xmlns="http://schemas.openxmlformats.org/spreadsheetml/2006/main" count="562" uniqueCount="324">
  <si>
    <t>The CfPA Private Market Reporting Standard (PMRS) v1.0  •  File 3: Payment History</t>
  </si>
  <si>
    <t>The CfPA Private Market Reporting Standard (PMRS) v1.0  •  File 4: Payment Year Schedule</t>
  </si>
  <si>
    <t>The CfPA Private Market Reporting Standard (PMRS) v1.0  •  File 1: Portfolio</t>
  </si>
  <si>
    <t>The CfPA Private Market Reporting Standard (PMRS) v1.0  •  File 2: Payment Schedule</t>
  </si>
  <si>
    <t>debt only  •  Loan example: 24 monthly payments</t>
  </si>
  <si>
    <t>revenue_share_debt with time-based tiers only  •  Tiered Revenue-Share example</t>
  </si>
  <si>
    <t>All instrument types  •  Payments received and missed  •  status_date 2026-10-15</t>
  </si>
  <si>
    <t>Fictional platforms and offerings</t>
  </si>
  <si>
    <t>Row colors:  Blue = debt     Green = revenue_share_debt     Gold = equity / real_estate_equity / nav_fund     •     Fictional platforms and offerings     •     Calculated fields are blank, as platforms export them</t>
  </si>
  <si>
    <t>investment_id</t>
  </si>
  <si>
    <t>payment_year_start</t>
  </si>
  <si>
    <t>payment_number</t>
  </si>
  <si>
    <t>payment_year_end</t>
  </si>
  <si>
    <t>payment_due_date</t>
  </si>
  <si>
    <t>revenue_share_percentage</t>
  </si>
  <si>
    <t>scheduled_principal</t>
  </si>
  <si>
    <t>tier_start_date</t>
  </si>
  <si>
    <t>scheduled_interest</t>
  </si>
  <si>
    <t>scheduled_total</t>
  </si>
  <si>
    <t>scheduled_remaining_balance</t>
  </si>
  <si>
    <t>payment_event_id</t>
  </si>
  <si>
    <t>harbor-street-lending-100917</t>
  </si>
  <si>
    <t>harbor-street-lending-100482</t>
  </si>
  <si>
    <t>payment_date</t>
  </si>
  <si>
    <t>payment_status</t>
  </si>
  <si>
    <t>days_early_late</t>
  </si>
  <si>
    <t>principal_paid</t>
  </si>
  <si>
    <t>interest_paid</t>
  </si>
  <si>
    <t>revenue_share_paid</t>
  </si>
  <si>
    <t>distribution_paid</t>
  </si>
  <si>
    <t>drip</t>
  </si>
  <si>
    <t>fees_paid</t>
  </si>
  <si>
    <t>total_payment</t>
  </si>
  <si>
    <t>CfPA Investor Committee  •  Sample export: the six worked examples from the data dictionary  •  status_date 2026-10-15</t>
  </si>
  <si>
    <t>2</t>
  </si>
  <si>
    <t>remaining_balance</t>
  </si>
  <si>
    <t>remaining_obligation</t>
  </si>
  <si>
    <t>2025-04-01</t>
  </si>
  <si>
    <t>tax_treatment</t>
  </si>
  <si>
    <t>hsl-500101</t>
  </si>
  <si>
    <t>2025-07-15</t>
  </si>
  <si>
    <t>4</t>
  </si>
  <si>
    <t>2027-07-15</t>
  </si>
  <si>
    <t>beyond</t>
  </si>
  <si>
    <t>2029-07-15</t>
  </si>
  <si>
    <t>2025-05-01</t>
  </si>
  <si>
    <t>2025-06-01</t>
  </si>
  <si>
    <t>interest_income</t>
  </si>
  <si>
    <t>hsl-500205</t>
  </si>
  <si>
    <t>2025-07-01</t>
  </si>
  <si>
    <t>2025-08-01</t>
  </si>
  <si>
    <t>hsl-500309</t>
  </si>
  <si>
    <t>2025-09-01</t>
  </si>
  <si>
    <t>hsl-500413</t>
  </si>
  <si>
    <t>2025-10-01</t>
  </si>
  <si>
    <t>2025-11-01</t>
  </si>
  <si>
    <t>hsl-500517</t>
  </si>
  <si>
    <t>2025-12-01</t>
  </si>
  <si>
    <t>2026-01-01</t>
  </si>
  <si>
    <t>hsl-500621</t>
  </si>
  <si>
    <t>2026-02-01</t>
  </si>
  <si>
    <t>2026-03-01</t>
  </si>
  <si>
    <t>hsl-500725</t>
  </si>
  <si>
    <t>2026-04-01</t>
  </si>
  <si>
    <t>hsl-500829</t>
  </si>
  <si>
    <t>2026-05-01</t>
  </si>
  <si>
    <t>2026-06-01</t>
  </si>
  <si>
    <t>hsl-500933</t>
  </si>
  <si>
    <t>2026-07-01</t>
  </si>
  <si>
    <t>2026-08-01</t>
  </si>
  <si>
    <t>hsl-501037</t>
  </si>
  <si>
    <t>2026-09-01</t>
  </si>
  <si>
    <t>2026-10-01</t>
  </si>
  <si>
    <t>hsl-501141</t>
  </si>
  <si>
    <t>platform_name</t>
  </si>
  <si>
    <t>investment_date</t>
  </si>
  <si>
    <t>2026-11-01</t>
  </si>
  <si>
    <t>funding_date</t>
  </si>
  <si>
    <t>investment_type</t>
  </si>
  <si>
    <t>security_type_platform_native</t>
  </si>
  <si>
    <t>investment_vehicle_type</t>
  </si>
  <si>
    <t>vehicle_name</t>
  </si>
  <si>
    <t>2026-12-01</t>
  </si>
  <si>
    <t>tax_document_expected</t>
  </si>
  <si>
    <t>hsl-501245</t>
  </si>
  <si>
    <t>company_name</t>
  </si>
  <si>
    <t>regulator_id_type</t>
  </si>
  <si>
    <t>regulator_id</t>
  </si>
  <si>
    <t>original_amount</t>
  </si>
  <si>
    <t>2027-01-01</t>
  </si>
  <si>
    <t>origination_fee</t>
  </si>
  <si>
    <t>currency</t>
  </si>
  <si>
    <t>current_status</t>
  </si>
  <si>
    <t>status_date</t>
  </si>
  <si>
    <t>term_modified</t>
  </si>
  <si>
    <t>payment_frequency</t>
  </si>
  <si>
    <t>2027-02-01</t>
  </si>
  <si>
    <t>first_payment_date</t>
  </si>
  <si>
    <t>hsl-501349</t>
  </si>
  <si>
    <t>actual_end_date</t>
  </si>
  <si>
    <t>interest_rate</t>
  </si>
  <si>
    <t>term_months</t>
  </si>
  <si>
    <t>loan_structure</t>
  </si>
  <si>
    <t>interest_only_months</t>
  </si>
  <si>
    <t>amortization_months</t>
  </si>
  <si>
    <t>maturity_date</t>
  </si>
  <si>
    <t>2027-03-01</t>
  </si>
  <si>
    <t>secured_unsecured</t>
  </si>
  <si>
    <t>collateral_description</t>
  </si>
  <si>
    <t>return_cap_multiple</t>
  </si>
  <si>
    <t>return_cap_amount</t>
  </si>
  <si>
    <t>revenue_share_structure</t>
  </si>
  <si>
    <t>scheduled_end_date</t>
  </si>
  <si>
    <t>hsl-501453</t>
  </si>
  <si>
    <t>post_cap_participation</t>
  </si>
  <si>
    <t>nominal_interest_rate</t>
  </si>
  <si>
    <t>balloon_at_maturity</t>
  </si>
  <si>
    <t>patient_period_months</t>
  </si>
  <si>
    <t>patient_period_end_date</t>
  </si>
  <si>
    <t>patient_period_status</t>
  </si>
  <si>
    <t>zero_payment_periods</t>
  </si>
  <si>
    <t>insolvency_status</t>
  </si>
  <si>
    <t>insolvency_date</t>
  </si>
  <si>
    <t>restructure_type</t>
  </si>
  <si>
    <t>restructure_date</t>
  </si>
  <si>
    <t>hsl-501557</t>
  </si>
  <si>
    <t>security_type</t>
  </si>
  <si>
    <t>shares_held</t>
  </si>
  <si>
    <t>share_price_at_investment</t>
  </si>
  <si>
    <t>pre_money_valuation</t>
  </si>
  <si>
    <t>post_money_valuation</t>
  </si>
  <si>
    <t>valuation_cap</t>
  </si>
  <si>
    <t>discount_rate</t>
  </si>
  <si>
    <t>current_valuation</t>
  </si>
  <si>
    <t>current_valuation_date</t>
  </si>
  <si>
    <t>issuer_operating_status</t>
  </si>
  <si>
    <t>last_issuer_update_date</t>
  </si>
  <si>
    <t>hsl-501661</t>
  </si>
  <si>
    <t>conversion_status</t>
  </si>
  <si>
    <t>conversion_date</t>
  </si>
  <si>
    <t>converted_security_type</t>
  </si>
  <si>
    <t>conversion_price</t>
  </si>
  <si>
    <t>shares_or_units_issued_on_conversion</t>
  </si>
  <si>
    <t>exit_price_per_share</t>
  </si>
  <si>
    <t>current_share_price</t>
  </si>
  <si>
    <t>property_type</t>
  </si>
  <si>
    <t>occupancy_status</t>
  </si>
  <si>
    <t>lease_end_date</t>
  </si>
  <si>
    <t>monthly_rent</t>
  </si>
  <si>
    <t>hsl-501765</t>
  </si>
  <si>
    <t>property_sale_price</t>
  </si>
  <si>
    <t>nav_per_share_at_investment</t>
  </si>
  <si>
    <t>current_nav_per_share</t>
  </si>
  <si>
    <t>nav_date</t>
  </si>
  <si>
    <t>current_value</t>
  </si>
  <si>
    <t>total_cash_received</t>
  </si>
  <si>
    <t>last_payment_date</t>
  </si>
  <si>
    <t>postal_code</t>
  </si>
  <si>
    <t>country_code</t>
  </si>
  <si>
    <t>industry</t>
  </si>
  <si>
    <t>company_description</t>
  </si>
  <si>
    <t>hsl-501877</t>
  </si>
  <si>
    <t>platform_deal_url</t>
  </si>
  <si>
    <t>notes</t>
  </si>
  <si>
    <t>2026-09-12</t>
  </si>
  <si>
    <t>Harbor Street Lending</t>
  </si>
  <si>
    <t>2025-02-20</t>
  </si>
  <si>
    <t>hsl-502140</t>
  </si>
  <si>
    <t>2025-03-01</t>
  </si>
  <si>
    <t>debt</t>
  </si>
  <si>
    <t>direct</t>
  </si>
  <si>
    <t>1099</t>
  </si>
  <si>
    <t>hsl-600214</t>
  </si>
  <si>
    <t>Bluewater Bakery LLC</t>
  </si>
  <si>
    <t>CIK</t>
  </si>
  <si>
    <t>0001987654</t>
  </si>
  <si>
    <t>USD</t>
  </si>
  <si>
    <t>active</t>
  </si>
  <si>
    <t>2026-10-15</t>
  </si>
  <si>
    <t>FALSE</t>
  </si>
  <si>
    <t>monthly</t>
  </si>
  <si>
    <t>2025-10-28</t>
  </si>
  <si>
    <t>2025-10-30</t>
  </si>
  <si>
    <t>fully_amortizing</t>
  </si>
  <si>
    <t>secured</t>
  </si>
  <si>
    <t>Blanket lien on business assets</t>
  </si>
  <si>
    <t>revenue_share_income</t>
  </si>
  <si>
    <t>hsl-600877</t>
  </si>
  <si>
    <t>2026-01-29</t>
  </si>
  <si>
    <t>04101</t>
  </si>
  <si>
    <t>2026-01-30</t>
  </si>
  <si>
    <t>US</t>
  </si>
  <si>
    <t>Food and beverage</t>
  </si>
  <si>
    <t>Wholesale bakery supplying cafes and grocers. Loan funds a second production oven.</t>
  </si>
  <si>
    <t>hsl-601402</t>
  </si>
  <si>
    <t>https://harborstreetlending.example/offerings/bluewater-bakery</t>
  </si>
  <si>
    <t>2026-04-30</t>
  </si>
  <si>
    <t>hsl-602055</t>
  </si>
  <si>
    <t>2025-01-08</t>
  </si>
  <si>
    <t>2025-01-15</t>
  </si>
  <si>
    <t>2026-07-27</t>
  </si>
  <si>
    <t>2026-07-30</t>
  </si>
  <si>
    <t>revenue_share_debt</t>
  </si>
  <si>
    <t>rhc-88140</t>
  </si>
  <si>
    <t>Kestrel Coffee Roasters LLC</t>
  </si>
  <si>
    <t>reelhouse-capital-207731</t>
  </si>
  <si>
    <t>0002013377</t>
  </si>
  <si>
    <t>2026-04-24</t>
  </si>
  <si>
    <t>unknown</t>
  </si>
  <si>
    <t>rhc-89361</t>
  </si>
  <si>
    <t>2026-07-29</t>
  </si>
  <si>
    <t>quarterly</t>
  </si>
  <si>
    <t>2032-01-15</t>
  </si>
  <si>
    <t>khi-71205</t>
  </si>
  <si>
    <t>keystone-homes-invest-30418</t>
  </si>
  <si>
    <t>time_based</t>
  </si>
  <si>
    <t>cap_only</t>
  </si>
  <si>
    <t>2025-07-20</t>
  </si>
  <si>
    <t>TRUE</t>
  </si>
  <si>
    <t>2025-07-14</t>
  </si>
  <si>
    <t>none</t>
  </si>
  <si>
    <t>other</t>
  </si>
  <si>
    <t>khi-72310</t>
  </si>
  <si>
    <t>2025-10-20</t>
  </si>
  <si>
    <t>khi-73366</t>
  </si>
  <si>
    <t>2026-01-20</t>
  </si>
  <si>
    <t>80205</t>
  </si>
  <si>
    <t>Coffee roasting</t>
  </si>
  <si>
    <t>Specialty coffee roaster with two cafes. Note funds a third location.</t>
  </si>
  <si>
    <t>khi-74418</t>
  </si>
  <si>
    <t>https://harborstreetlending.example/offerings/kestrel-coffee</t>
  </si>
  <si>
    <t>2026-04-20</t>
  </si>
  <si>
    <t>Reelhouse Capital</t>
  </si>
  <si>
    <t>2024-05-02</t>
  </si>
  <si>
    <t>2024-06-14</t>
  </si>
  <si>
    <t>Film Participation</t>
  </si>
  <si>
    <t>khi-75590</t>
  </si>
  <si>
    <t>2026-07-20</t>
  </si>
  <si>
    <t>Ninth Street Pictures LLC</t>
  </si>
  <si>
    <t>0002004512</t>
  </si>
  <si>
    <t>cdl-30011</t>
  </si>
  <si>
    <t>cedarline-investments-880122</t>
  </si>
  <si>
    <t>2025-03-31</t>
  </si>
  <si>
    <t>dividend_income</t>
  </si>
  <si>
    <t>cdl-31150</t>
  </si>
  <si>
    <t>2025-06-30</t>
  </si>
  <si>
    <t>cdl-32244</t>
  </si>
  <si>
    <t>2025-09-30</t>
  </si>
  <si>
    <t>fixed</t>
  </si>
  <si>
    <t>cap_then_ongoing</t>
  </si>
  <si>
    <t>cdl-33402</t>
  </si>
  <si>
    <t>2025-12-31</t>
  </si>
  <si>
    <t>2024-06-13</t>
  </si>
  <si>
    <t>cdl-34588</t>
  </si>
  <si>
    <t>2026-03-31</t>
  </si>
  <si>
    <t>cdl-35731</t>
  </si>
  <si>
    <t>2026-06-30</t>
  </si>
  <si>
    <t>cdl-36870</t>
  </si>
  <si>
    <t>2026-09-30</t>
  </si>
  <si>
    <t>90028</t>
  </si>
  <si>
    <t>Film</t>
  </si>
  <si>
    <t>Independent feature film, The Long Light. Investors recoup 1.2x from receipts after costs, then share 50% of net receipts in proportion to the final production budget.</t>
  </si>
  <si>
    <t>https://reelhousecapital.example/films/the-long-light</t>
  </si>
  <si>
    <t>brightline-equity-552019</t>
  </si>
  <si>
    <t>Brightline Equity</t>
  </si>
  <si>
    <t>2025-05-19</t>
  </si>
  <si>
    <t>equity</t>
  </si>
  <si>
    <t>Crowd SAFE</t>
  </si>
  <si>
    <t>crowdfunding_vehicle</t>
  </si>
  <si>
    <t>Tidewell Labs CF SPV LLC</t>
  </si>
  <si>
    <t>k1</t>
  </si>
  <si>
    <t>Tidewell Labs Inc.</t>
  </si>
  <si>
    <t>0002031148</t>
  </si>
  <si>
    <t>irregular</t>
  </si>
  <si>
    <t>safe</t>
  </si>
  <si>
    <t>operating</t>
  </si>
  <si>
    <t>2026-04-28</t>
  </si>
  <si>
    <t>not_converted</t>
  </si>
  <si>
    <t>94607</t>
  </si>
  <si>
    <t>Water technology</t>
  </si>
  <si>
    <t>Develops low-cost sensors that detect leaks in municipal water systems.</t>
  </si>
  <si>
    <t>https://brightlineequity.example/tidewell-labs</t>
  </si>
  <si>
    <t>The CfPA Private Market Reporting Standard (PMRS) v1.0  •  Cross-Checks</t>
  </si>
  <si>
    <t>Keystone Homes Invest</t>
  </si>
  <si>
    <t>2025-02-10</t>
  </si>
  <si>
    <t>2025-02-14</t>
  </si>
  <si>
    <t>real_estate_equity</t>
  </si>
  <si>
    <t>series_llc</t>
  </si>
  <si>
    <t>Keystone Homes Series LLC, Series Alder</t>
  </si>
  <si>
    <t>412 Alder Street</t>
  </si>
  <si>
    <t>0001943360</t>
  </si>
  <si>
    <t>Not part of an export. Formulas verify the sample files against the consistency rules built into the standard.</t>
  </si>
  <si>
    <t>llc_membership_interest</t>
  </si>
  <si>
    <t>Check</t>
  </si>
  <si>
    <t>File 1 value</t>
  </si>
  <si>
    <t>Derived value</t>
  </si>
  <si>
    <t>Result</t>
  </si>
  <si>
    <t>total_cash_received = sum of total_payment (File 3)</t>
  </si>
  <si>
    <t>residential</t>
  </si>
  <si>
    <t>rented</t>
  </si>
  <si>
    <t>2027-04-30</t>
  </si>
  <si>
    <t>37206</t>
  </si>
  <si>
    <t>Residential real estate</t>
  </si>
  <si>
    <t>Three-bedroom single-family rental. Investors own membership interests in the series that holds the property.</t>
  </si>
  <si>
    <t>https://keystonehomes.example/properties/412-alder</t>
  </si>
  <si>
    <t>Cedarline Investments</t>
  </si>
  <si>
    <t>2025-01-02</t>
  </si>
  <si>
    <t>nav_fund</t>
  </si>
  <si>
    <t>Class I Shares</t>
  </si>
  <si>
    <t>Cedarline Income Interval Fund</t>
  </si>
  <si>
    <t>0001876203</t>
  </si>
  <si>
    <t>10017</t>
  </si>
  <si>
    <t>Private credit</t>
  </si>
  <si>
    <t>Interval fund lending to small and mid-sized businesses. Quarterly distributions, reinvested by default.</t>
  </si>
  <si>
    <t>https://cedarline.example/funds/income-interval</t>
  </si>
  <si>
    <t>current_value = original_amount minus principal_paid (debt)</t>
  </si>
  <si>
    <t>current_value = return_cap_amount minus revenue_share_paid</t>
  </si>
  <si>
    <t>return_cap_amount = original_amount × return_cap_multiple</t>
  </si>
  <si>
    <t>File 4 first tier = File 1 revenue_share_percentage</t>
  </si>
  <si>
    <t>Payment Year 1 starts the day after patient_period_end_date</t>
  </si>
  <si>
    <t>current_value = shares_held × current_share_price</t>
  </si>
  <si>
    <t>current_value = shares_held × current_nav_per_share</t>
  </si>
  <si>
    <t>original_amount = purchases + reinvested distributions</t>
  </si>
  <si>
    <t>2100 is the NAV Fund example's 21 monthly purchases of $100 (source: worked example assumptions).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</si>
</sst>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##"/>
    <numFmt numFmtId="165" formatCode="\$#,##0.0000"/>
    <numFmt numFmtId="166" formatCode="0.0000"/>
    <numFmt numFmtId="167" formatCode="yyyy\-mm\-dd"/>
  </numFmts>
  <fonts count="7">
    <font>
      <sz val="11.0"/>
      <color theme="1"/>
      <name val="Calibri"/>
      <scheme val="minor"/>
    </font>
    <font>
      <b/>
      <sz val="12.0"/>
      <color rgb="FFFFFFFF"/>
      <name val="Arial"/>
    </font>
    <font/>
    <font>
      <b/>
      <sz val="10.0"/>
      <color rgb="FFFFFFFF"/>
      <name val="Arial"/>
    </font>
    <font>
      <sz val="9.0"/>
      <color rgb="FF555555"/>
      <name val="Arial"/>
    </font>
    <font>
      <sz val="10.0"/>
      <color theme="1"/>
      <name val="Arial"/>
    </font>
    <font>
      <i/>
      <sz val="9.0"/>
      <color rgb="FF555555"/>
      <name val="Arial"/>
    </font>
  </fonts>
  <fills count="8">
    <fill>
      <patternFill patternType="none"/>
    </fill>
    <fill>
      <patternFill patternType="lightGray"/>
    </fill>
    <fill>
      <patternFill patternType="solid">
        <fgColor rgb="FF1A3E5C"/>
        <bgColor rgb="FF1A3E5C"/>
      </patternFill>
    </fill>
    <fill>
      <patternFill patternType="solid">
        <fgColor rgb="FF2E8B57"/>
        <bgColor rgb="FF2E8B57"/>
      </patternFill>
    </fill>
    <fill>
      <patternFill patternType="solid">
        <fgColor rgb="FFF0F0F0"/>
        <bgColor rgb="FFF0F0F0"/>
      </patternFill>
    </fill>
    <fill>
      <patternFill patternType="solid">
        <fgColor rgb="FFE8F5EE"/>
        <bgColor rgb="FFE8F5EE"/>
      </patternFill>
    </fill>
    <fill>
      <patternFill patternType="solid">
        <fgColor rgb="FFE8F0F7"/>
        <bgColor rgb="FFE8F0F7"/>
      </patternFill>
    </fill>
    <fill>
      <patternFill patternType="solid">
        <fgColor rgb="FFFDF6E3"/>
        <bgColor rgb="FFFDF6E3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shrinkToFit="0" vertical="center" wrapText="0"/>
    </xf>
    <xf borderId="1" fillId="4" fontId="4" numFmtId="0" xfId="0" applyAlignment="1" applyBorder="1" applyFill="1" applyFont="1">
      <alignment shrinkToFit="0" vertical="center" wrapText="0"/>
    </xf>
    <xf borderId="4" fillId="2" fontId="3" numFmtId="0" xfId="0" applyAlignment="1" applyBorder="1" applyFill="1" applyFont="1">
      <alignment shrinkToFit="0" vertical="center" wrapText="1"/>
    </xf>
    <xf borderId="4" fillId="5" fontId="5" numFmtId="49" xfId="0" applyAlignment="1" applyBorder="1" applyFill="1" applyFont="1" applyNumberFormat="1">
      <alignment shrinkToFit="0" vertical="bottom" wrapText="0"/>
    </xf>
    <xf borderId="4" fillId="6" fontId="5" numFmtId="49" xfId="0" applyAlignment="1" applyBorder="1" applyFill="1" applyFont="1" applyNumberFormat="1">
      <alignment shrinkToFit="0" vertical="bottom" wrapText="0"/>
    </xf>
    <xf borderId="4" fillId="5" fontId="5" numFmtId="1" xfId="0" applyAlignment="1" applyBorder="1" applyFill="1" applyFont="1" applyNumberFormat="1">
      <alignment shrinkToFit="0" vertical="bottom" wrapText="0"/>
    </xf>
    <xf borderId="4" fillId="6" fontId="5" numFmtId="1" xfId="0" applyAlignment="1" applyBorder="1" applyFill="1" applyFont="1" applyNumberFormat="1">
      <alignment shrinkToFit="0" vertical="bottom" wrapText="0"/>
    </xf>
    <xf borderId="4" fillId="5" fontId="5" numFmtId="164" xfId="0" applyAlignment="1" applyBorder="1" applyFill="1" applyFont="1" applyNumberFormat="1">
      <alignment shrinkToFit="0" vertical="bottom" wrapText="0"/>
    </xf>
    <xf borderId="4" fillId="6" fontId="5" numFmtId="165" xfId="0" applyAlignment="1" applyBorder="1" applyFill="1" applyFont="1" applyNumberFormat="1">
      <alignment shrinkToFit="0" vertical="bottom" wrapText="0"/>
    </xf>
    <xf borderId="4" fillId="6" fontId="5" numFmtId="0" xfId="0" applyAlignment="1" applyBorder="1" applyFill="1" applyFont="1">
      <alignment shrinkToFit="0" vertical="bottom" wrapText="0"/>
    </xf>
    <xf borderId="4" fillId="5" fontId="5" numFmtId="0" xfId="0" applyAlignment="1" applyBorder="1" applyFill="1" applyFont="1">
      <alignment shrinkToFit="0" vertical="bottom" wrapText="0"/>
    </xf>
    <xf borderId="4" fillId="6" fontId="5" numFmtId="164" xfId="0" applyAlignment="1" applyBorder="1" applyFill="1" applyFont="1" applyNumberFormat="1">
      <alignment shrinkToFit="0" vertical="bottom" wrapText="0"/>
    </xf>
    <xf borderId="4" fillId="5" fontId="5" numFmtId="165" xfId="0" applyAlignment="1" applyBorder="1" applyFill="1" applyFont="1" applyNumberFormat="1">
      <alignment shrinkToFit="0" vertical="bottom" wrapText="0"/>
    </xf>
    <xf borderId="4" fillId="7" fontId="5" numFmtId="49" xfId="0" applyAlignment="1" applyBorder="1" applyFill="1" applyFont="1" applyNumberFormat="1">
      <alignment shrinkToFit="0" vertical="bottom" wrapText="0"/>
    </xf>
    <xf borderId="4" fillId="7" fontId="5" numFmtId="0" xfId="0" applyAlignment="1" applyBorder="1" applyFill="1" applyFont="1">
      <alignment shrinkToFit="0" vertical="bottom" wrapText="0"/>
    </xf>
    <xf borderId="4" fillId="7" fontId="5" numFmtId="165" xfId="0" applyAlignment="1" applyBorder="1" applyFill="1" applyFont="1" applyNumberFormat="1">
      <alignment shrinkToFit="0" vertical="bottom" wrapText="0"/>
    </xf>
    <xf borderId="4" fillId="7" fontId="5" numFmtId="164" xfId="0" applyAlignment="1" applyBorder="1" applyFill="1" applyFont="1" applyNumberFormat="1">
      <alignment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4" fontId="4" numFmtId="0" xfId="0" applyAlignment="1" applyBorder="1" applyFill="1" applyFont="1">
      <alignment shrinkToFit="0" vertical="bottom" wrapText="0"/>
    </xf>
    <xf borderId="4" fillId="7" fontId="5" numFmtId="166" xfId="0" applyAlignment="1" applyBorder="1" applyFill="1" applyFont="1" applyNumberFormat="1">
      <alignment shrinkToFit="0" vertical="bottom" wrapText="0"/>
    </xf>
    <xf borderId="4" fillId="2" fontId="3" numFmtId="0" xfId="0" applyAlignment="1" applyBorder="1" applyFill="1" applyFont="1">
      <alignment shrinkToFit="0" vertical="bottom" wrapText="0"/>
    </xf>
    <xf borderId="4" fillId="5" fontId="5" numFmtId="167" xfId="0" applyAlignment="1" applyBorder="1" applyFill="1" applyFont="1" applyNumberFormat="1">
      <alignment shrinkToFit="0" vertical="bottom" wrapText="0"/>
    </xf>
    <xf borderId="0" fillId="0" fontId="6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2" width="16.0"/>
    <col customWidth="1" min="3" max="3" width="18.0"/>
    <col customWidth="1" min="4" max="4" width="15.0"/>
    <col customWidth="1" min="5" max="5" width="18.0"/>
    <col customWidth="1" min="6" max="6" width="32.0"/>
    <col customWidth="1" min="7" max="7" width="26.0"/>
    <col customWidth="1" min="8" max="8" width="15.0"/>
    <col customWidth="1" min="9" max="9" width="24.0"/>
    <col customWidth="1" min="10" max="10" width="15.0"/>
    <col customWidth="1" min="11" max="11" width="20.0"/>
    <col customWidth="1" min="12" max="12" width="15.0"/>
    <col customWidth="1" min="13" max="14" width="18.0"/>
    <col customWidth="1" min="15" max="15" width="12.0"/>
    <col customWidth="1" min="16" max="16" width="17.0"/>
    <col customWidth="1" min="17" max="17" width="14.0"/>
    <col customWidth="1" min="18" max="18" width="16.0"/>
    <col customWidth="1" min="19" max="19" width="20.0"/>
    <col customWidth="1" min="20" max="20" width="21.0"/>
    <col customWidth="1" min="21" max="21" width="18.0"/>
    <col customWidth="1" min="22" max="22" width="16.0"/>
    <col customWidth="1" min="23" max="23" width="14.0"/>
    <col customWidth="1" min="24" max="24" width="17.0"/>
    <col customWidth="1" min="25" max="25" width="23.0"/>
    <col customWidth="1" min="26" max="26" width="22.0"/>
    <col customWidth="1" min="27" max="27" width="16.0"/>
    <col customWidth="1" min="28" max="28" width="20.0"/>
    <col customWidth="1" min="29" max="29" width="25.0"/>
    <col customWidth="1" min="30" max="30" width="22.0"/>
    <col customWidth="1" min="31" max="31" width="20.0"/>
    <col customWidth="1" min="32" max="32" width="27.0"/>
    <col customWidth="1" min="33" max="33" width="26.0"/>
    <col customWidth="1" min="34" max="34" width="21.0"/>
    <col customWidth="1" min="35" max="35" width="25.0"/>
    <col customWidth="1" min="36" max="36" width="24.0"/>
    <col customWidth="1" min="37" max="37" width="22.0"/>
    <col customWidth="1" min="38" max="38" width="24.0"/>
    <col customWidth="1" min="39" max="39" width="26.0"/>
    <col customWidth="1" min="40" max="40" width="24.0"/>
    <col customWidth="1" min="41" max="41" width="23.0"/>
    <col customWidth="1" min="42" max="42" width="20.0"/>
    <col customWidth="1" min="43" max="43" width="18.0"/>
    <col customWidth="1" min="44" max="45" width="19.0"/>
    <col customWidth="1" min="46" max="46" width="16.0"/>
    <col customWidth="1" min="47" max="47" width="14.0"/>
    <col customWidth="1" min="48" max="48" width="28.0"/>
    <col customWidth="1" min="49" max="49" width="22.0"/>
    <col customWidth="1" min="50" max="50" width="23.0"/>
    <col customWidth="1" min="51" max="52" width="16.0"/>
    <col customWidth="1" min="53" max="53" width="20.0"/>
    <col customWidth="1" min="54" max="54" width="25.0"/>
    <col customWidth="1" min="55" max="56" width="26.0"/>
    <col customWidth="1" min="57" max="57" width="20.0"/>
    <col customWidth="1" min="58" max="58" width="18.0"/>
    <col customWidth="1" min="59" max="59" width="26.0"/>
    <col customWidth="1" min="60" max="60" width="19.0"/>
    <col customWidth="1" min="61" max="61" width="34.0"/>
    <col customWidth="1" min="62" max="62" width="23.0"/>
    <col customWidth="1" min="63" max="63" width="22.0"/>
    <col customWidth="1" min="64" max="64" width="16.0"/>
    <col customWidth="1" min="65" max="65" width="19.0"/>
    <col customWidth="1" min="66" max="66" width="17.0"/>
    <col customWidth="1" min="67" max="67" width="15.0"/>
    <col customWidth="1" min="68" max="68" width="22.0"/>
    <col customWidth="1" min="69" max="69" width="30.0"/>
    <col customWidth="1" min="70" max="70" width="24.0"/>
    <col customWidth="1" min="71" max="71" width="12.0"/>
    <col customWidth="1" min="72" max="72" width="16.0"/>
    <col customWidth="1" min="73" max="73" width="22.0"/>
    <col customWidth="1" min="74" max="74" width="20.0"/>
    <col customWidth="1" min="75" max="75" width="14.0"/>
    <col customWidth="1" min="76" max="76" width="15.0"/>
    <col customWidth="1" min="77" max="77" width="12.0"/>
    <col customWidth="1" min="78" max="78" width="60.0"/>
    <col customWidth="1" min="79" max="79" width="20.0"/>
    <col customWidth="1" min="80" max="80" width="12.0"/>
  </cols>
  <sheetData>
    <row r="1" ht="19.5" customHeight="1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</row>
    <row r="2" ht="19.5" customHeight="1">
      <c r="A2" s="4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3"/>
    </row>
    <row r="3" ht="18.0" customHeight="1">
      <c r="A3" s="5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3"/>
    </row>
    <row r="4" ht="31.5" customHeight="1">
      <c r="A4" s="6" t="s">
        <v>9</v>
      </c>
      <c r="B4" s="6" t="s">
        <v>74</v>
      </c>
      <c r="C4" s="6" t="s">
        <v>75</v>
      </c>
      <c r="D4" s="6" t="s">
        <v>77</v>
      </c>
      <c r="E4" s="6" t="s">
        <v>78</v>
      </c>
      <c r="F4" s="6" t="s">
        <v>79</v>
      </c>
      <c r="G4" s="6" t="s">
        <v>80</v>
      </c>
      <c r="H4" s="6" t="s">
        <v>81</v>
      </c>
      <c r="I4" s="6" t="s">
        <v>83</v>
      </c>
      <c r="J4" s="6" t="s">
        <v>85</v>
      </c>
      <c r="K4" s="6" t="s">
        <v>86</v>
      </c>
      <c r="L4" s="6" t="s">
        <v>87</v>
      </c>
      <c r="M4" s="6" t="s">
        <v>88</v>
      </c>
      <c r="N4" s="6" t="s">
        <v>90</v>
      </c>
      <c r="O4" s="6" t="s">
        <v>91</v>
      </c>
      <c r="P4" s="6" t="s">
        <v>92</v>
      </c>
      <c r="Q4" s="6" t="s">
        <v>93</v>
      </c>
      <c r="R4" s="6" t="s">
        <v>94</v>
      </c>
      <c r="S4" s="6" t="s">
        <v>95</v>
      </c>
      <c r="T4" s="6" t="s">
        <v>97</v>
      </c>
      <c r="U4" s="6" t="s">
        <v>99</v>
      </c>
      <c r="V4" s="6" t="s">
        <v>100</v>
      </c>
      <c r="W4" s="6" t="s">
        <v>101</v>
      </c>
      <c r="X4" s="6" t="s">
        <v>102</v>
      </c>
      <c r="Y4" s="6" t="s">
        <v>103</v>
      </c>
      <c r="Z4" s="6" t="s">
        <v>104</v>
      </c>
      <c r="AA4" s="6" t="s">
        <v>105</v>
      </c>
      <c r="AB4" s="6" t="s">
        <v>107</v>
      </c>
      <c r="AC4" s="6" t="s">
        <v>108</v>
      </c>
      <c r="AD4" s="6" t="s">
        <v>109</v>
      </c>
      <c r="AE4" s="6" t="s">
        <v>110</v>
      </c>
      <c r="AF4" s="6" t="s">
        <v>14</v>
      </c>
      <c r="AG4" s="6" t="s">
        <v>111</v>
      </c>
      <c r="AH4" s="6" t="s">
        <v>112</v>
      </c>
      <c r="AI4" s="6" t="s">
        <v>114</v>
      </c>
      <c r="AJ4" s="6" t="s">
        <v>115</v>
      </c>
      <c r="AK4" s="6" t="s">
        <v>116</v>
      </c>
      <c r="AL4" s="6" t="s">
        <v>117</v>
      </c>
      <c r="AM4" s="6" t="s">
        <v>118</v>
      </c>
      <c r="AN4" s="6" t="s">
        <v>119</v>
      </c>
      <c r="AO4" s="6" t="s">
        <v>120</v>
      </c>
      <c r="AP4" s="6" t="s">
        <v>121</v>
      </c>
      <c r="AQ4" s="6" t="s">
        <v>122</v>
      </c>
      <c r="AR4" s="6" t="s">
        <v>123</v>
      </c>
      <c r="AS4" s="6" t="s">
        <v>124</v>
      </c>
      <c r="AT4" s="6" t="s">
        <v>126</v>
      </c>
      <c r="AU4" s="6" t="s">
        <v>127</v>
      </c>
      <c r="AV4" s="6" t="s">
        <v>128</v>
      </c>
      <c r="AW4" s="6" t="s">
        <v>129</v>
      </c>
      <c r="AX4" s="6" t="s">
        <v>130</v>
      </c>
      <c r="AY4" s="6" t="s">
        <v>131</v>
      </c>
      <c r="AZ4" s="6" t="s">
        <v>132</v>
      </c>
      <c r="BA4" s="6" t="s">
        <v>133</v>
      </c>
      <c r="BB4" s="6" t="s">
        <v>134</v>
      </c>
      <c r="BC4" s="6" t="s">
        <v>135</v>
      </c>
      <c r="BD4" s="6" t="s">
        <v>136</v>
      </c>
      <c r="BE4" s="6" t="s">
        <v>138</v>
      </c>
      <c r="BF4" s="6" t="s">
        <v>139</v>
      </c>
      <c r="BG4" s="6" t="s">
        <v>140</v>
      </c>
      <c r="BH4" s="6" t="s">
        <v>141</v>
      </c>
      <c r="BI4" s="6" t="s">
        <v>142</v>
      </c>
      <c r="BJ4" s="6" t="s">
        <v>143</v>
      </c>
      <c r="BK4" s="6" t="s">
        <v>144</v>
      </c>
      <c r="BL4" s="6" t="s">
        <v>145</v>
      </c>
      <c r="BM4" s="6" t="s">
        <v>146</v>
      </c>
      <c r="BN4" s="6" t="s">
        <v>147</v>
      </c>
      <c r="BO4" s="6" t="s">
        <v>148</v>
      </c>
      <c r="BP4" s="6" t="s">
        <v>150</v>
      </c>
      <c r="BQ4" s="6" t="s">
        <v>151</v>
      </c>
      <c r="BR4" s="6" t="s">
        <v>152</v>
      </c>
      <c r="BS4" s="6" t="s">
        <v>153</v>
      </c>
      <c r="BT4" s="6" t="s">
        <v>154</v>
      </c>
      <c r="BU4" s="6" t="s">
        <v>155</v>
      </c>
      <c r="BV4" s="6" t="s">
        <v>156</v>
      </c>
      <c r="BW4" s="6" t="s">
        <v>157</v>
      </c>
      <c r="BX4" s="6" t="s">
        <v>158</v>
      </c>
      <c r="BY4" s="6" t="s">
        <v>159</v>
      </c>
      <c r="BZ4" s="6" t="s">
        <v>160</v>
      </c>
      <c r="CA4" s="6" t="s">
        <v>162</v>
      </c>
      <c r="CB4" s="6" t="s">
        <v>163</v>
      </c>
    </row>
    <row r="5">
      <c r="A5" s="8" t="s">
        <v>22</v>
      </c>
      <c r="B5" s="8" t="s">
        <v>165</v>
      </c>
      <c r="C5" s="8" t="s">
        <v>166</v>
      </c>
      <c r="D5" s="8" t="s">
        <v>168</v>
      </c>
      <c r="E5" s="8" t="s">
        <v>169</v>
      </c>
      <c r="F5" s="13"/>
      <c r="G5" s="8" t="s">
        <v>170</v>
      </c>
      <c r="H5" s="13"/>
      <c r="I5" s="8" t="s">
        <v>171</v>
      </c>
      <c r="J5" s="8" t="s">
        <v>173</v>
      </c>
      <c r="K5" s="8" t="s">
        <v>174</v>
      </c>
      <c r="L5" s="8" t="s">
        <v>175</v>
      </c>
      <c r="M5" s="12">
        <v>1000.0</v>
      </c>
      <c r="N5" s="12">
        <v>0.0</v>
      </c>
      <c r="O5" s="8" t="s">
        <v>176</v>
      </c>
      <c r="P5" s="8" t="s">
        <v>177</v>
      </c>
      <c r="Q5" s="8" t="s">
        <v>178</v>
      </c>
      <c r="R5" s="8" t="s">
        <v>179</v>
      </c>
      <c r="S5" s="8" t="s">
        <v>180</v>
      </c>
      <c r="T5" s="8" t="s">
        <v>37</v>
      </c>
      <c r="U5" s="13"/>
      <c r="V5" s="15">
        <v>0.09</v>
      </c>
      <c r="W5" s="10">
        <v>24.0</v>
      </c>
      <c r="X5" s="8" t="s">
        <v>183</v>
      </c>
      <c r="Y5" s="13"/>
      <c r="Z5" s="13"/>
      <c r="AA5" s="8" t="s">
        <v>106</v>
      </c>
      <c r="AB5" s="8" t="s">
        <v>184</v>
      </c>
      <c r="AC5" s="8" t="s">
        <v>185</v>
      </c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2">
        <v>223.3735</v>
      </c>
      <c r="BU5" s="12">
        <v>868.0093</v>
      </c>
      <c r="BV5" s="8" t="s">
        <v>72</v>
      </c>
      <c r="BW5" s="8" t="s">
        <v>189</v>
      </c>
      <c r="BX5" s="8" t="s">
        <v>191</v>
      </c>
      <c r="BY5" s="8" t="s">
        <v>192</v>
      </c>
      <c r="BZ5" s="8" t="s">
        <v>193</v>
      </c>
      <c r="CA5" s="8" t="s">
        <v>195</v>
      </c>
      <c r="CB5" s="13"/>
    </row>
    <row r="6">
      <c r="A6" s="7" t="s">
        <v>21</v>
      </c>
      <c r="B6" s="7" t="s">
        <v>165</v>
      </c>
      <c r="C6" s="7" t="s">
        <v>198</v>
      </c>
      <c r="D6" s="7" t="s">
        <v>199</v>
      </c>
      <c r="E6" s="7" t="s">
        <v>202</v>
      </c>
      <c r="F6" s="14"/>
      <c r="G6" s="7" t="s">
        <v>170</v>
      </c>
      <c r="H6" s="14"/>
      <c r="I6" s="7" t="s">
        <v>171</v>
      </c>
      <c r="J6" s="7" t="s">
        <v>204</v>
      </c>
      <c r="K6" s="7" t="s">
        <v>174</v>
      </c>
      <c r="L6" s="7" t="s">
        <v>206</v>
      </c>
      <c r="M6" s="16">
        <v>2000.0</v>
      </c>
      <c r="N6" s="16">
        <v>0.0</v>
      </c>
      <c r="O6" s="7" t="s">
        <v>176</v>
      </c>
      <c r="P6" s="7" t="s">
        <v>177</v>
      </c>
      <c r="Q6" s="7" t="s">
        <v>178</v>
      </c>
      <c r="R6" s="7" t="s">
        <v>179</v>
      </c>
      <c r="S6" s="7" t="s">
        <v>211</v>
      </c>
      <c r="T6" s="7" t="s">
        <v>181</v>
      </c>
      <c r="U6" s="14"/>
      <c r="V6" s="14"/>
      <c r="W6" s="14"/>
      <c r="X6" s="14"/>
      <c r="Y6" s="14"/>
      <c r="Z6" s="14"/>
      <c r="AA6" s="7" t="s">
        <v>212</v>
      </c>
      <c r="AB6" s="14"/>
      <c r="AC6" s="14"/>
      <c r="AD6" s="11">
        <v>1.6</v>
      </c>
      <c r="AE6" s="16">
        <v>3200.0</v>
      </c>
      <c r="AF6" s="11">
        <v>0.03</v>
      </c>
      <c r="AG6" s="7" t="s">
        <v>215</v>
      </c>
      <c r="AH6" s="7" t="s">
        <v>216</v>
      </c>
      <c r="AI6" s="14"/>
      <c r="AJ6" s="11">
        <v>0.0465</v>
      </c>
      <c r="AK6" s="7" t="s">
        <v>218</v>
      </c>
      <c r="AL6" s="9">
        <v>6.0</v>
      </c>
      <c r="AM6" s="7" t="s">
        <v>219</v>
      </c>
      <c r="AN6" s="14"/>
      <c r="AO6" s="9">
        <v>0.0</v>
      </c>
      <c r="AP6" s="7" t="s">
        <v>220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6">
        <v>2975.5</v>
      </c>
      <c r="BU6" s="16">
        <v>224.5</v>
      </c>
      <c r="BV6" s="7" t="s">
        <v>200</v>
      </c>
      <c r="BW6" s="7" t="s">
        <v>226</v>
      </c>
      <c r="BX6" s="7" t="s">
        <v>191</v>
      </c>
      <c r="BY6" s="7" t="s">
        <v>227</v>
      </c>
      <c r="BZ6" s="7" t="s">
        <v>228</v>
      </c>
      <c r="CA6" s="7" t="s">
        <v>230</v>
      </c>
      <c r="CB6" s="14"/>
    </row>
    <row r="7">
      <c r="A7" s="7" t="s">
        <v>205</v>
      </c>
      <c r="B7" s="7" t="s">
        <v>232</v>
      </c>
      <c r="C7" s="7" t="s">
        <v>233</v>
      </c>
      <c r="D7" s="7" t="s">
        <v>234</v>
      </c>
      <c r="E7" s="7" t="s">
        <v>202</v>
      </c>
      <c r="F7" s="7" t="s">
        <v>235</v>
      </c>
      <c r="G7" s="7" t="s">
        <v>170</v>
      </c>
      <c r="H7" s="14"/>
      <c r="I7" s="7" t="s">
        <v>208</v>
      </c>
      <c r="J7" s="7" t="s">
        <v>238</v>
      </c>
      <c r="K7" s="7" t="s">
        <v>174</v>
      </c>
      <c r="L7" s="7" t="s">
        <v>239</v>
      </c>
      <c r="M7" s="16">
        <v>500.0</v>
      </c>
      <c r="N7" s="16">
        <v>0.0</v>
      </c>
      <c r="O7" s="7" t="s">
        <v>176</v>
      </c>
      <c r="P7" s="7" t="s">
        <v>177</v>
      </c>
      <c r="Q7" s="7" t="s">
        <v>178</v>
      </c>
      <c r="R7" s="7" t="s">
        <v>179</v>
      </c>
      <c r="S7" s="7" t="s">
        <v>211</v>
      </c>
      <c r="T7" s="7" t="s">
        <v>207</v>
      </c>
      <c r="U7" s="14"/>
      <c r="V7" s="14"/>
      <c r="W7" s="14"/>
      <c r="X7" s="14"/>
      <c r="Y7" s="14"/>
      <c r="Z7" s="14"/>
      <c r="AA7" s="14"/>
      <c r="AB7" s="14"/>
      <c r="AC7" s="14"/>
      <c r="AD7" s="11">
        <v>1.2</v>
      </c>
      <c r="AE7" s="16">
        <v>600.0</v>
      </c>
      <c r="AF7" s="11">
        <v>1.0</v>
      </c>
      <c r="AG7" s="7" t="s">
        <v>248</v>
      </c>
      <c r="AH7" s="7" t="s">
        <v>249</v>
      </c>
      <c r="AI7" s="11">
        <v>0.5</v>
      </c>
      <c r="AJ7" s="14"/>
      <c r="AK7" s="14"/>
      <c r="AL7" s="9">
        <v>0.0</v>
      </c>
      <c r="AM7" s="7" t="s">
        <v>252</v>
      </c>
      <c r="AN7" s="14"/>
      <c r="AO7" s="9">
        <v>0.0</v>
      </c>
      <c r="AP7" s="7" t="s">
        <v>220</v>
      </c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6">
        <v>401.85</v>
      </c>
      <c r="BU7" s="16">
        <v>198.15</v>
      </c>
      <c r="BV7" s="7" t="s">
        <v>210</v>
      </c>
      <c r="BW7" s="7" t="s">
        <v>259</v>
      </c>
      <c r="BX7" s="7" t="s">
        <v>191</v>
      </c>
      <c r="BY7" s="7" t="s">
        <v>260</v>
      </c>
      <c r="BZ7" s="7" t="s">
        <v>261</v>
      </c>
      <c r="CA7" s="7" t="s">
        <v>262</v>
      </c>
      <c r="CB7" s="14"/>
    </row>
    <row r="8">
      <c r="A8" s="17" t="s">
        <v>263</v>
      </c>
      <c r="B8" s="17" t="s">
        <v>264</v>
      </c>
      <c r="C8" s="17" t="s">
        <v>265</v>
      </c>
      <c r="D8" s="17" t="s">
        <v>245</v>
      </c>
      <c r="E8" s="17" t="s">
        <v>266</v>
      </c>
      <c r="F8" s="17" t="s">
        <v>267</v>
      </c>
      <c r="G8" s="17" t="s">
        <v>268</v>
      </c>
      <c r="H8" s="17" t="s">
        <v>269</v>
      </c>
      <c r="I8" s="17" t="s">
        <v>270</v>
      </c>
      <c r="J8" s="17" t="s">
        <v>271</v>
      </c>
      <c r="K8" s="17" t="s">
        <v>174</v>
      </c>
      <c r="L8" s="17" t="s">
        <v>272</v>
      </c>
      <c r="M8" s="19">
        <v>1000.0</v>
      </c>
      <c r="N8" s="19">
        <v>20.0</v>
      </c>
      <c r="O8" s="17" t="s">
        <v>176</v>
      </c>
      <c r="P8" s="17" t="s">
        <v>177</v>
      </c>
      <c r="Q8" s="17" t="s">
        <v>178</v>
      </c>
      <c r="R8" s="17" t="s">
        <v>208</v>
      </c>
      <c r="S8" s="17" t="s">
        <v>273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7" t="s">
        <v>274</v>
      </c>
      <c r="AU8" s="18"/>
      <c r="AV8" s="18"/>
      <c r="AW8" s="18"/>
      <c r="AX8" s="18"/>
      <c r="AY8" s="19">
        <v>8000000.0</v>
      </c>
      <c r="AZ8" s="20">
        <v>0.2</v>
      </c>
      <c r="BA8" s="18"/>
      <c r="BB8" s="18"/>
      <c r="BC8" s="17" t="s">
        <v>275</v>
      </c>
      <c r="BD8" s="17" t="s">
        <v>276</v>
      </c>
      <c r="BE8" s="17" t="s">
        <v>277</v>
      </c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9">
        <v>0.0</v>
      </c>
      <c r="BV8" s="18"/>
      <c r="BW8" s="17" t="s">
        <v>278</v>
      </c>
      <c r="BX8" s="17" t="s">
        <v>191</v>
      </c>
      <c r="BY8" s="17" t="s">
        <v>279</v>
      </c>
      <c r="BZ8" s="17" t="s">
        <v>280</v>
      </c>
      <c r="CA8" s="17" t="s">
        <v>281</v>
      </c>
      <c r="CB8" s="18"/>
    </row>
    <row r="9">
      <c r="A9" s="17" t="s">
        <v>214</v>
      </c>
      <c r="B9" s="17" t="s">
        <v>283</v>
      </c>
      <c r="C9" s="17" t="s">
        <v>284</v>
      </c>
      <c r="D9" s="17" t="s">
        <v>285</v>
      </c>
      <c r="E9" s="17" t="s">
        <v>286</v>
      </c>
      <c r="F9" s="18"/>
      <c r="G9" s="17" t="s">
        <v>287</v>
      </c>
      <c r="H9" s="17" t="s">
        <v>288</v>
      </c>
      <c r="I9" s="17" t="s">
        <v>270</v>
      </c>
      <c r="J9" s="17" t="s">
        <v>289</v>
      </c>
      <c r="K9" s="17" t="s">
        <v>174</v>
      </c>
      <c r="L9" s="17" t="s">
        <v>290</v>
      </c>
      <c r="M9" s="19">
        <v>529.9</v>
      </c>
      <c r="N9" s="19">
        <v>0.0</v>
      </c>
      <c r="O9" s="17" t="s">
        <v>176</v>
      </c>
      <c r="P9" s="17" t="s">
        <v>177</v>
      </c>
      <c r="Q9" s="17" t="s">
        <v>178</v>
      </c>
      <c r="R9" s="17" t="s">
        <v>179</v>
      </c>
      <c r="S9" s="17" t="s">
        <v>211</v>
      </c>
      <c r="T9" s="17" t="s">
        <v>217</v>
      </c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7" t="s">
        <v>292</v>
      </c>
      <c r="AU9" s="23">
        <v>52.0</v>
      </c>
      <c r="AV9" s="19">
        <v>10.1904</v>
      </c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9">
        <v>10.87</v>
      </c>
      <c r="BL9" s="17" t="s">
        <v>298</v>
      </c>
      <c r="BM9" s="17" t="s">
        <v>299</v>
      </c>
      <c r="BN9" s="17" t="s">
        <v>300</v>
      </c>
      <c r="BO9" s="19">
        <v>2080.0</v>
      </c>
      <c r="BP9" s="18"/>
      <c r="BQ9" s="18"/>
      <c r="BR9" s="18"/>
      <c r="BS9" s="18"/>
      <c r="BT9" s="19">
        <v>565.24</v>
      </c>
      <c r="BU9" s="19">
        <v>28.69</v>
      </c>
      <c r="BV9" s="17" t="s">
        <v>237</v>
      </c>
      <c r="BW9" s="17" t="s">
        <v>301</v>
      </c>
      <c r="BX9" s="17" t="s">
        <v>191</v>
      </c>
      <c r="BY9" s="17" t="s">
        <v>302</v>
      </c>
      <c r="BZ9" s="17" t="s">
        <v>303</v>
      </c>
      <c r="CA9" s="17" t="s">
        <v>304</v>
      </c>
      <c r="CB9" s="18"/>
    </row>
    <row r="10">
      <c r="A10" s="17" t="s">
        <v>241</v>
      </c>
      <c r="B10" s="17" t="s">
        <v>305</v>
      </c>
      <c r="C10" s="17" t="s">
        <v>306</v>
      </c>
      <c r="D10" s="17" t="s">
        <v>306</v>
      </c>
      <c r="E10" s="17" t="s">
        <v>307</v>
      </c>
      <c r="F10" s="17" t="s">
        <v>308</v>
      </c>
      <c r="G10" s="17" t="s">
        <v>170</v>
      </c>
      <c r="H10" s="18"/>
      <c r="I10" s="17" t="s">
        <v>171</v>
      </c>
      <c r="J10" s="17" t="s">
        <v>309</v>
      </c>
      <c r="K10" s="17" t="s">
        <v>174</v>
      </c>
      <c r="L10" s="17" t="s">
        <v>310</v>
      </c>
      <c r="M10" s="19">
        <v>2208.3171</v>
      </c>
      <c r="N10" s="19">
        <v>0.0</v>
      </c>
      <c r="O10" s="17" t="s">
        <v>176</v>
      </c>
      <c r="P10" s="17" t="s">
        <v>177</v>
      </c>
      <c r="Q10" s="17" t="s">
        <v>178</v>
      </c>
      <c r="R10" s="17" t="s">
        <v>179</v>
      </c>
      <c r="S10" s="17" t="s">
        <v>211</v>
      </c>
      <c r="T10" s="17" t="s">
        <v>242</v>
      </c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7" t="s">
        <v>221</v>
      </c>
      <c r="AU10" s="23">
        <v>212.2865</v>
      </c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9">
        <v>10.4025</v>
      </c>
      <c r="BR10" s="19">
        <v>10.6</v>
      </c>
      <c r="BS10" s="17" t="s">
        <v>258</v>
      </c>
      <c r="BT10" s="19">
        <v>2250.2369</v>
      </c>
      <c r="BU10" s="19">
        <v>0.0</v>
      </c>
      <c r="BV10" s="17" t="s">
        <v>258</v>
      </c>
      <c r="BW10" s="17" t="s">
        <v>311</v>
      </c>
      <c r="BX10" s="17" t="s">
        <v>191</v>
      </c>
      <c r="BY10" s="17" t="s">
        <v>312</v>
      </c>
      <c r="BZ10" s="17" t="s">
        <v>313</v>
      </c>
      <c r="CA10" s="17" t="s">
        <v>314</v>
      </c>
      <c r="CB10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CB1"/>
    <mergeCell ref="A2:CB2"/>
    <mergeCell ref="A3:CB3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6.0"/>
    <col customWidth="1" min="2" max="2" width="17.0"/>
    <col customWidth="1" min="3" max="3" width="19.0"/>
    <col customWidth="1" min="4" max="4" width="22.0"/>
    <col customWidth="1" min="5" max="5" width="21.0"/>
    <col customWidth="1" min="6" max="6" width="18.0"/>
    <col customWidth="1" min="7" max="7" width="30.0"/>
    <col customWidth="1" min="8" max="26" width="8.71"/>
  </cols>
  <sheetData>
    <row r="1" ht="19.5" customHeight="1">
      <c r="A1" s="1" t="s">
        <v>3</v>
      </c>
      <c r="B1" s="2"/>
      <c r="C1" s="2"/>
      <c r="D1" s="2"/>
      <c r="E1" s="2"/>
      <c r="F1" s="2"/>
      <c r="G1" s="3"/>
    </row>
    <row r="2" ht="19.5" customHeight="1">
      <c r="A2" s="4" t="s">
        <v>4</v>
      </c>
      <c r="B2" s="2"/>
      <c r="C2" s="2"/>
      <c r="D2" s="2"/>
      <c r="E2" s="2"/>
      <c r="F2" s="2"/>
      <c r="G2" s="3"/>
    </row>
    <row r="3" ht="18.0" customHeight="1">
      <c r="A3" s="5" t="s">
        <v>7</v>
      </c>
      <c r="B3" s="2"/>
      <c r="C3" s="2"/>
      <c r="D3" s="2"/>
      <c r="E3" s="2"/>
      <c r="F3" s="2"/>
      <c r="G3" s="3"/>
    </row>
    <row r="4" ht="31.5" customHeight="1">
      <c r="A4" s="6" t="s">
        <v>9</v>
      </c>
      <c r="B4" s="6" t="s">
        <v>11</v>
      </c>
      <c r="C4" s="6" t="s">
        <v>13</v>
      </c>
      <c r="D4" s="6" t="s">
        <v>15</v>
      </c>
      <c r="E4" s="6" t="s">
        <v>17</v>
      </c>
      <c r="F4" s="6" t="s">
        <v>18</v>
      </c>
      <c r="G4" s="6" t="s">
        <v>19</v>
      </c>
    </row>
    <row r="5">
      <c r="A5" s="8" t="s">
        <v>22</v>
      </c>
      <c r="B5" s="10">
        <v>1.0</v>
      </c>
      <c r="C5" s="8" t="s">
        <v>37</v>
      </c>
      <c r="D5" s="12">
        <v>38.1847</v>
      </c>
      <c r="E5" s="12">
        <v>7.5</v>
      </c>
      <c r="F5" s="12">
        <v>45.6847</v>
      </c>
      <c r="G5" s="12">
        <v>961.8153</v>
      </c>
    </row>
    <row r="6">
      <c r="A6" s="8" t="s">
        <v>22</v>
      </c>
      <c r="B6" s="10">
        <v>2.0</v>
      </c>
      <c r="C6" s="8" t="s">
        <v>45</v>
      </c>
      <c r="D6" s="12">
        <v>38.4711</v>
      </c>
      <c r="E6" s="12">
        <v>7.2136</v>
      </c>
      <c r="F6" s="12">
        <v>45.6847</v>
      </c>
      <c r="G6" s="12">
        <v>923.3442</v>
      </c>
    </row>
    <row r="7">
      <c r="A7" s="8" t="s">
        <v>22</v>
      </c>
      <c r="B7" s="10">
        <v>3.0</v>
      </c>
      <c r="C7" s="8" t="s">
        <v>46</v>
      </c>
      <c r="D7" s="12">
        <v>38.7596</v>
      </c>
      <c r="E7" s="12">
        <v>6.9251</v>
      </c>
      <c r="F7" s="12">
        <v>45.6847</v>
      </c>
      <c r="G7" s="12">
        <v>884.5846</v>
      </c>
    </row>
    <row r="8">
      <c r="A8" s="8" t="s">
        <v>22</v>
      </c>
      <c r="B8" s="10">
        <v>4.0</v>
      </c>
      <c r="C8" s="8" t="s">
        <v>49</v>
      </c>
      <c r="D8" s="12">
        <v>39.0503</v>
      </c>
      <c r="E8" s="12">
        <v>6.6344</v>
      </c>
      <c r="F8" s="12">
        <v>45.6847</v>
      </c>
      <c r="G8" s="12">
        <v>845.5343</v>
      </c>
    </row>
    <row r="9">
      <c r="A9" s="8" t="s">
        <v>22</v>
      </c>
      <c r="B9" s="10">
        <v>5.0</v>
      </c>
      <c r="C9" s="8" t="s">
        <v>50</v>
      </c>
      <c r="D9" s="12">
        <v>39.3432</v>
      </c>
      <c r="E9" s="12">
        <v>6.3415</v>
      </c>
      <c r="F9" s="12">
        <v>45.6847</v>
      </c>
      <c r="G9" s="12">
        <v>806.1911</v>
      </c>
    </row>
    <row r="10">
      <c r="A10" s="8" t="s">
        <v>22</v>
      </c>
      <c r="B10" s="10">
        <v>6.0</v>
      </c>
      <c r="C10" s="8" t="s">
        <v>52</v>
      </c>
      <c r="D10" s="12">
        <v>39.6383</v>
      </c>
      <c r="E10" s="12">
        <v>6.0464</v>
      </c>
      <c r="F10" s="12">
        <v>45.6847</v>
      </c>
      <c r="G10" s="12">
        <v>766.5528</v>
      </c>
    </row>
    <row r="11">
      <c r="A11" s="8" t="s">
        <v>22</v>
      </c>
      <c r="B11" s="10">
        <v>7.0</v>
      </c>
      <c r="C11" s="8" t="s">
        <v>54</v>
      </c>
      <c r="D11" s="12">
        <v>39.9356</v>
      </c>
      <c r="E11" s="12">
        <v>5.7491</v>
      </c>
      <c r="F11" s="12">
        <v>45.6847</v>
      </c>
      <c r="G11" s="12">
        <v>726.6172</v>
      </c>
    </row>
    <row r="12">
      <c r="A12" s="8" t="s">
        <v>22</v>
      </c>
      <c r="B12" s="10">
        <v>8.0</v>
      </c>
      <c r="C12" s="8" t="s">
        <v>55</v>
      </c>
      <c r="D12" s="12">
        <v>40.2351</v>
      </c>
      <c r="E12" s="12">
        <v>5.4496</v>
      </c>
      <c r="F12" s="12">
        <v>45.6847</v>
      </c>
      <c r="G12" s="12">
        <v>686.3821</v>
      </c>
    </row>
    <row r="13">
      <c r="A13" s="8" t="s">
        <v>22</v>
      </c>
      <c r="B13" s="10">
        <v>9.0</v>
      </c>
      <c r="C13" s="8" t="s">
        <v>57</v>
      </c>
      <c r="D13" s="12">
        <v>40.5368</v>
      </c>
      <c r="E13" s="12">
        <v>5.1479</v>
      </c>
      <c r="F13" s="12">
        <v>45.6847</v>
      </c>
      <c r="G13" s="12">
        <v>645.8453</v>
      </c>
    </row>
    <row r="14">
      <c r="A14" s="8" t="s">
        <v>22</v>
      </c>
      <c r="B14" s="10">
        <v>10.0</v>
      </c>
      <c r="C14" s="8" t="s">
        <v>58</v>
      </c>
      <c r="D14" s="12">
        <v>40.8409</v>
      </c>
      <c r="E14" s="12">
        <v>4.8438</v>
      </c>
      <c r="F14" s="12">
        <v>45.6847</v>
      </c>
      <c r="G14" s="12">
        <v>605.0044</v>
      </c>
    </row>
    <row r="15">
      <c r="A15" s="8" t="s">
        <v>22</v>
      </c>
      <c r="B15" s="10">
        <v>11.0</v>
      </c>
      <c r="C15" s="8" t="s">
        <v>60</v>
      </c>
      <c r="D15" s="12">
        <v>41.1472</v>
      </c>
      <c r="E15" s="12">
        <v>4.5375</v>
      </c>
      <c r="F15" s="12">
        <v>45.6847</v>
      </c>
      <c r="G15" s="12">
        <v>563.8572</v>
      </c>
    </row>
    <row r="16">
      <c r="A16" s="8" t="s">
        <v>22</v>
      </c>
      <c r="B16" s="10">
        <v>12.0</v>
      </c>
      <c r="C16" s="8" t="s">
        <v>61</v>
      </c>
      <c r="D16" s="12">
        <v>41.4558</v>
      </c>
      <c r="E16" s="12">
        <v>4.2289</v>
      </c>
      <c r="F16" s="12">
        <v>45.6847</v>
      </c>
      <c r="G16" s="12">
        <v>522.4014</v>
      </c>
    </row>
    <row r="17">
      <c r="A17" s="8" t="s">
        <v>22</v>
      </c>
      <c r="B17" s="10">
        <v>13.0</v>
      </c>
      <c r="C17" s="8" t="s">
        <v>63</v>
      </c>
      <c r="D17" s="12">
        <v>41.7667</v>
      </c>
      <c r="E17" s="12">
        <v>3.918</v>
      </c>
      <c r="F17" s="12">
        <v>45.6847</v>
      </c>
      <c r="G17" s="12">
        <v>480.6347</v>
      </c>
    </row>
    <row r="18">
      <c r="A18" s="8" t="s">
        <v>22</v>
      </c>
      <c r="B18" s="10">
        <v>14.0</v>
      </c>
      <c r="C18" s="8" t="s">
        <v>65</v>
      </c>
      <c r="D18" s="12">
        <v>42.0799</v>
      </c>
      <c r="E18" s="12">
        <v>3.6048</v>
      </c>
      <c r="F18" s="12">
        <v>45.6847</v>
      </c>
      <c r="G18" s="12">
        <v>438.5548</v>
      </c>
    </row>
    <row r="19">
      <c r="A19" s="8" t="s">
        <v>22</v>
      </c>
      <c r="B19" s="10">
        <v>15.0</v>
      </c>
      <c r="C19" s="8" t="s">
        <v>66</v>
      </c>
      <c r="D19" s="12">
        <v>42.3955</v>
      </c>
      <c r="E19" s="12">
        <v>3.2892</v>
      </c>
      <c r="F19" s="12">
        <v>45.6847</v>
      </c>
      <c r="G19" s="12">
        <v>396.1593</v>
      </c>
    </row>
    <row r="20">
      <c r="A20" s="8" t="s">
        <v>22</v>
      </c>
      <c r="B20" s="10">
        <v>16.0</v>
      </c>
      <c r="C20" s="8" t="s">
        <v>68</v>
      </c>
      <c r="D20" s="12">
        <v>42.7135</v>
      </c>
      <c r="E20" s="12">
        <v>2.9712</v>
      </c>
      <c r="F20" s="12">
        <v>45.6847</v>
      </c>
      <c r="G20" s="12">
        <v>353.4458</v>
      </c>
    </row>
    <row r="21" ht="15.75" customHeight="1">
      <c r="A21" s="8" t="s">
        <v>22</v>
      </c>
      <c r="B21" s="10">
        <v>17.0</v>
      </c>
      <c r="C21" s="8" t="s">
        <v>69</v>
      </c>
      <c r="D21" s="12">
        <v>43.0339</v>
      </c>
      <c r="E21" s="12">
        <v>2.6508</v>
      </c>
      <c r="F21" s="12">
        <v>45.6847</v>
      </c>
      <c r="G21" s="12">
        <v>310.4119</v>
      </c>
    </row>
    <row r="22" ht="15.75" customHeight="1">
      <c r="A22" s="8" t="s">
        <v>22</v>
      </c>
      <c r="B22" s="10">
        <v>18.0</v>
      </c>
      <c r="C22" s="8" t="s">
        <v>71</v>
      </c>
      <c r="D22" s="12">
        <v>43.3566</v>
      </c>
      <c r="E22" s="12">
        <v>2.3281</v>
      </c>
      <c r="F22" s="12">
        <v>45.6847</v>
      </c>
      <c r="G22" s="12">
        <v>267.0553</v>
      </c>
    </row>
    <row r="23" ht="15.75" customHeight="1">
      <c r="A23" s="8" t="s">
        <v>22</v>
      </c>
      <c r="B23" s="10">
        <v>19.0</v>
      </c>
      <c r="C23" s="8" t="s">
        <v>72</v>
      </c>
      <c r="D23" s="12">
        <v>43.6818</v>
      </c>
      <c r="E23" s="12">
        <v>2.0029</v>
      </c>
      <c r="F23" s="12">
        <v>45.6847</v>
      </c>
      <c r="G23" s="12">
        <v>223.3735</v>
      </c>
    </row>
    <row r="24" ht="15.75" customHeight="1">
      <c r="A24" s="8" t="s">
        <v>22</v>
      </c>
      <c r="B24" s="10">
        <v>20.0</v>
      </c>
      <c r="C24" s="8" t="s">
        <v>76</v>
      </c>
      <c r="D24" s="12">
        <v>44.0094</v>
      </c>
      <c r="E24" s="12">
        <v>1.6753</v>
      </c>
      <c r="F24" s="12">
        <v>45.6847</v>
      </c>
      <c r="G24" s="12">
        <v>179.3641</v>
      </c>
    </row>
    <row r="25" ht="15.75" customHeight="1">
      <c r="A25" s="8" t="s">
        <v>22</v>
      </c>
      <c r="B25" s="10">
        <v>21.0</v>
      </c>
      <c r="C25" s="8" t="s">
        <v>82</v>
      </c>
      <c r="D25" s="12">
        <v>44.3395</v>
      </c>
      <c r="E25" s="12">
        <v>1.3452</v>
      </c>
      <c r="F25" s="12">
        <v>45.6847</v>
      </c>
      <c r="G25" s="12">
        <v>135.0246</v>
      </c>
    </row>
    <row r="26" ht="15.75" customHeight="1">
      <c r="A26" s="8" t="s">
        <v>22</v>
      </c>
      <c r="B26" s="10">
        <v>22.0</v>
      </c>
      <c r="C26" s="8" t="s">
        <v>89</v>
      </c>
      <c r="D26" s="12">
        <v>44.672</v>
      </c>
      <c r="E26" s="12">
        <v>1.0127</v>
      </c>
      <c r="F26" s="12">
        <v>45.6847</v>
      </c>
      <c r="G26" s="12">
        <v>90.3526</v>
      </c>
    </row>
    <row r="27" ht="15.75" customHeight="1">
      <c r="A27" s="8" t="s">
        <v>22</v>
      </c>
      <c r="B27" s="10">
        <v>23.0</v>
      </c>
      <c r="C27" s="8" t="s">
        <v>96</v>
      </c>
      <c r="D27" s="12">
        <v>45.0071</v>
      </c>
      <c r="E27" s="12">
        <v>0.6776</v>
      </c>
      <c r="F27" s="12">
        <v>45.6847</v>
      </c>
      <c r="G27" s="12">
        <v>45.3455</v>
      </c>
    </row>
    <row r="28" ht="15.75" customHeight="1">
      <c r="A28" s="8" t="s">
        <v>22</v>
      </c>
      <c r="B28" s="10">
        <v>24.0</v>
      </c>
      <c r="C28" s="8" t="s">
        <v>106</v>
      </c>
      <c r="D28" s="12">
        <v>45.3455</v>
      </c>
      <c r="E28" s="12">
        <v>0.3401</v>
      </c>
      <c r="F28" s="12">
        <v>45.6856</v>
      </c>
      <c r="G28" s="12">
        <v>0.0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A3:G3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9.0"/>
    <col customWidth="1" min="2" max="2" width="16.0"/>
    <col customWidth="1" min="3" max="3" width="17.0"/>
    <col customWidth="1" min="4" max="4" width="15.0"/>
    <col customWidth="1" min="5" max="5" width="19.0"/>
    <col customWidth="1" min="6" max="6" width="17.0"/>
    <col customWidth="1" min="7" max="7" width="18.0"/>
    <col customWidth="1" min="8" max="8" width="17.0"/>
    <col customWidth="1" min="9" max="9" width="16.0"/>
    <col customWidth="1" min="10" max="10" width="21.0"/>
    <col customWidth="1" min="11" max="11" width="20.0"/>
    <col customWidth="1" min="12" max="13" width="12.0"/>
    <col customWidth="1" min="14" max="14" width="16.0"/>
    <col customWidth="1" min="15" max="15" width="20.0"/>
    <col customWidth="1" min="16" max="16" width="23.0"/>
    <col customWidth="1" min="17" max="17" width="16.0"/>
    <col customWidth="1" min="18" max="26" width="8.71"/>
  </cols>
  <sheetData>
    <row r="1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19.5" customHeight="1">
      <c r="A2" s="4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ht="18.0" customHeight="1">
      <c r="A3" s="5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ht="31.5" customHeight="1">
      <c r="A4" s="6" t="s">
        <v>20</v>
      </c>
      <c r="B4" s="6" t="s">
        <v>9</v>
      </c>
      <c r="C4" s="6" t="s">
        <v>11</v>
      </c>
      <c r="D4" s="6" t="s">
        <v>23</v>
      </c>
      <c r="E4" s="6" t="s">
        <v>13</v>
      </c>
      <c r="F4" s="6" t="s">
        <v>24</v>
      </c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31</v>
      </c>
      <c r="N4" s="6" t="s">
        <v>32</v>
      </c>
      <c r="O4" s="6" t="s">
        <v>35</v>
      </c>
      <c r="P4" s="6" t="s">
        <v>36</v>
      </c>
      <c r="Q4" s="6" t="s">
        <v>38</v>
      </c>
    </row>
    <row r="5">
      <c r="A5" s="8" t="s">
        <v>39</v>
      </c>
      <c r="B5" s="8" t="s">
        <v>22</v>
      </c>
      <c r="C5" s="10">
        <v>1.0</v>
      </c>
      <c r="D5" s="8" t="s">
        <v>37</v>
      </c>
      <c r="E5" s="8" t="s">
        <v>37</v>
      </c>
      <c r="F5" s="13"/>
      <c r="G5" s="13"/>
      <c r="H5" s="12">
        <v>38.1847</v>
      </c>
      <c r="I5" s="12">
        <v>7.5</v>
      </c>
      <c r="J5" s="13"/>
      <c r="K5" s="13"/>
      <c r="L5" s="13"/>
      <c r="M5" s="12">
        <v>0.0</v>
      </c>
      <c r="N5" s="12">
        <v>45.6847</v>
      </c>
      <c r="O5" s="12">
        <v>961.8153</v>
      </c>
      <c r="P5" s="13"/>
      <c r="Q5" s="8" t="s">
        <v>47</v>
      </c>
    </row>
    <row r="6">
      <c r="A6" s="8" t="s">
        <v>48</v>
      </c>
      <c r="B6" s="8" t="s">
        <v>22</v>
      </c>
      <c r="C6" s="10">
        <v>2.0</v>
      </c>
      <c r="D6" s="8" t="s">
        <v>45</v>
      </c>
      <c r="E6" s="8" t="s">
        <v>45</v>
      </c>
      <c r="F6" s="13"/>
      <c r="G6" s="13"/>
      <c r="H6" s="12">
        <v>38.4711</v>
      </c>
      <c r="I6" s="12">
        <v>7.2136</v>
      </c>
      <c r="J6" s="13"/>
      <c r="K6" s="13"/>
      <c r="L6" s="13"/>
      <c r="M6" s="12">
        <v>0.0</v>
      </c>
      <c r="N6" s="12">
        <v>45.6847</v>
      </c>
      <c r="O6" s="12">
        <v>923.3442</v>
      </c>
      <c r="P6" s="13"/>
      <c r="Q6" s="8" t="s">
        <v>47</v>
      </c>
    </row>
    <row r="7">
      <c r="A7" s="8" t="s">
        <v>51</v>
      </c>
      <c r="B7" s="8" t="s">
        <v>22</v>
      </c>
      <c r="C7" s="10">
        <v>3.0</v>
      </c>
      <c r="D7" s="8" t="s">
        <v>46</v>
      </c>
      <c r="E7" s="8" t="s">
        <v>46</v>
      </c>
      <c r="F7" s="13"/>
      <c r="G7" s="13"/>
      <c r="H7" s="12">
        <v>38.7596</v>
      </c>
      <c r="I7" s="12">
        <v>6.9251</v>
      </c>
      <c r="J7" s="13"/>
      <c r="K7" s="13"/>
      <c r="L7" s="13"/>
      <c r="M7" s="12">
        <v>0.0</v>
      </c>
      <c r="N7" s="12">
        <v>45.6847</v>
      </c>
      <c r="O7" s="12">
        <v>884.5846</v>
      </c>
      <c r="P7" s="13"/>
      <c r="Q7" s="8" t="s">
        <v>47</v>
      </c>
    </row>
    <row r="8">
      <c r="A8" s="8" t="s">
        <v>53</v>
      </c>
      <c r="B8" s="8" t="s">
        <v>22</v>
      </c>
      <c r="C8" s="10">
        <v>4.0</v>
      </c>
      <c r="D8" s="8" t="s">
        <v>49</v>
      </c>
      <c r="E8" s="8" t="s">
        <v>49</v>
      </c>
      <c r="F8" s="13"/>
      <c r="G8" s="13"/>
      <c r="H8" s="12">
        <v>39.0503</v>
      </c>
      <c r="I8" s="12">
        <v>6.6344</v>
      </c>
      <c r="J8" s="13"/>
      <c r="K8" s="13"/>
      <c r="L8" s="13"/>
      <c r="M8" s="12">
        <v>0.0</v>
      </c>
      <c r="N8" s="12">
        <v>45.6847</v>
      </c>
      <c r="O8" s="12">
        <v>845.5343</v>
      </c>
      <c r="P8" s="13"/>
      <c r="Q8" s="8" t="s">
        <v>47</v>
      </c>
    </row>
    <row r="9">
      <c r="A9" s="8" t="s">
        <v>56</v>
      </c>
      <c r="B9" s="8" t="s">
        <v>22</v>
      </c>
      <c r="C9" s="10">
        <v>5.0</v>
      </c>
      <c r="D9" s="8" t="s">
        <v>50</v>
      </c>
      <c r="E9" s="8" t="s">
        <v>50</v>
      </c>
      <c r="F9" s="13"/>
      <c r="G9" s="13"/>
      <c r="H9" s="12">
        <v>39.3432</v>
      </c>
      <c r="I9" s="12">
        <v>6.3415</v>
      </c>
      <c r="J9" s="13"/>
      <c r="K9" s="13"/>
      <c r="L9" s="13"/>
      <c r="M9" s="12">
        <v>0.0</v>
      </c>
      <c r="N9" s="12">
        <v>45.6847</v>
      </c>
      <c r="O9" s="12">
        <v>806.1911</v>
      </c>
      <c r="P9" s="13"/>
      <c r="Q9" s="8" t="s">
        <v>47</v>
      </c>
    </row>
    <row r="10">
      <c r="A10" s="8" t="s">
        <v>59</v>
      </c>
      <c r="B10" s="8" t="s">
        <v>22</v>
      </c>
      <c r="C10" s="10">
        <v>6.0</v>
      </c>
      <c r="D10" s="8" t="s">
        <v>52</v>
      </c>
      <c r="E10" s="8" t="s">
        <v>52</v>
      </c>
      <c r="F10" s="13"/>
      <c r="G10" s="13"/>
      <c r="H10" s="12">
        <v>39.6383</v>
      </c>
      <c r="I10" s="12">
        <v>6.0464</v>
      </c>
      <c r="J10" s="13"/>
      <c r="K10" s="13"/>
      <c r="L10" s="13"/>
      <c r="M10" s="12">
        <v>0.0</v>
      </c>
      <c r="N10" s="12">
        <v>45.6847</v>
      </c>
      <c r="O10" s="12">
        <v>766.5528</v>
      </c>
      <c r="P10" s="13"/>
      <c r="Q10" s="8" t="s">
        <v>47</v>
      </c>
    </row>
    <row r="11">
      <c r="A11" s="8" t="s">
        <v>62</v>
      </c>
      <c r="B11" s="8" t="s">
        <v>22</v>
      </c>
      <c r="C11" s="10">
        <v>7.0</v>
      </c>
      <c r="D11" s="8" t="s">
        <v>54</v>
      </c>
      <c r="E11" s="8" t="s">
        <v>54</v>
      </c>
      <c r="F11" s="13"/>
      <c r="G11" s="13"/>
      <c r="H11" s="12">
        <v>39.9356</v>
      </c>
      <c r="I11" s="12">
        <v>5.7491</v>
      </c>
      <c r="J11" s="13"/>
      <c r="K11" s="13"/>
      <c r="L11" s="13"/>
      <c r="M11" s="12">
        <v>0.0</v>
      </c>
      <c r="N11" s="12">
        <v>45.6847</v>
      </c>
      <c r="O11" s="12">
        <v>726.6172</v>
      </c>
      <c r="P11" s="13"/>
      <c r="Q11" s="8" t="s">
        <v>47</v>
      </c>
    </row>
    <row r="12">
      <c r="A12" s="8" t="s">
        <v>64</v>
      </c>
      <c r="B12" s="8" t="s">
        <v>22</v>
      </c>
      <c r="C12" s="10">
        <v>8.0</v>
      </c>
      <c r="D12" s="8" t="s">
        <v>55</v>
      </c>
      <c r="E12" s="8" t="s">
        <v>55</v>
      </c>
      <c r="F12" s="13"/>
      <c r="G12" s="13"/>
      <c r="H12" s="12">
        <v>40.2351</v>
      </c>
      <c r="I12" s="12">
        <v>5.4496</v>
      </c>
      <c r="J12" s="13"/>
      <c r="K12" s="13"/>
      <c r="L12" s="13"/>
      <c r="M12" s="12">
        <v>0.0</v>
      </c>
      <c r="N12" s="12">
        <v>45.6847</v>
      </c>
      <c r="O12" s="12">
        <v>686.3821</v>
      </c>
      <c r="P12" s="13"/>
      <c r="Q12" s="8" t="s">
        <v>47</v>
      </c>
    </row>
    <row r="13">
      <c r="A13" s="8" t="s">
        <v>67</v>
      </c>
      <c r="B13" s="8" t="s">
        <v>22</v>
      </c>
      <c r="C13" s="10">
        <v>9.0</v>
      </c>
      <c r="D13" s="8" t="s">
        <v>57</v>
      </c>
      <c r="E13" s="8" t="s">
        <v>57</v>
      </c>
      <c r="F13" s="13"/>
      <c r="G13" s="13"/>
      <c r="H13" s="12">
        <v>40.5368</v>
      </c>
      <c r="I13" s="12">
        <v>5.1479</v>
      </c>
      <c r="J13" s="13"/>
      <c r="K13" s="13"/>
      <c r="L13" s="13"/>
      <c r="M13" s="12">
        <v>0.0</v>
      </c>
      <c r="N13" s="12">
        <v>45.6847</v>
      </c>
      <c r="O13" s="12">
        <v>645.8453</v>
      </c>
      <c r="P13" s="13"/>
      <c r="Q13" s="8" t="s">
        <v>47</v>
      </c>
    </row>
    <row r="14">
      <c r="A14" s="8" t="s">
        <v>70</v>
      </c>
      <c r="B14" s="8" t="s">
        <v>22</v>
      </c>
      <c r="C14" s="10">
        <v>10.0</v>
      </c>
      <c r="D14" s="8" t="s">
        <v>58</v>
      </c>
      <c r="E14" s="8" t="s">
        <v>58</v>
      </c>
      <c r="F14" s="13"/>
      <c r="G14" s="13"/>
      <c r="H14" s="12">
        <v>40.8409</v>
      </c>
      <c r="I14" s="12">
        <v>4.8438</v>
      </c>
      <c r="J14" s="13"/>
      <c r="K14" s="13"/>
      <c r="L14" s="13"/>
      <c r="M14" s="12">
        <v>0.0</v>
      </c>
      <c r="N14" s="12">
        <v>45.6847</v>
      </c>
      <c r="O14" s="12">
        <v>605.0044</v>
      </c>
      <c r="P14" s="13"/>
      <c r="Q14" s="8" t="s">
        <v>47</v>
      </c>
    </row>
    <row r="15">
      <c r="A15" s="8" t="s">
        <v>73</v>
      </c>
      <c r="B15" s="8" t="s">
        <v>22</v>
      </c>
      <c r="C15" s="10">
        <v>11.0</v>
      </c>
      <c r="D15" s="8" t="s">
        <v>60</v>
      </c>
      <c r="E15" s="8" t="s">
        <v>60</v>
      </c>
      <c r="F15" s="13"/>
      <c r="G15" s="13"/>
      <c r="H15" s="12">
        <v>41.1472</v>
      </c>
      <c r="I15" s="12">
        <v>4.5375</v>
      </c>
      <c r="J15" s="13"/>
      <c r="K15" s="13"/>
      <c r="L15" s="13"/>
      <c r="M15" s="12">
        <v>0.0</v>
      </c>
      <c r="N15" s="12">
        <v>45.6847</v>
      </c>
      <c r="O15" s="12">
        <v>563.8572</v>
      </c>
      <c r="P15" s="13"/>
      <c r="Q15" s="8" t="s">
        <v>47</v>
      </c>
    </row>
    <row r="16">
      <c r="A16" s="8" t="s">
        <v>84</v>
      </c>
      <c r="B16" s="8" t="s">
        <v>22</v>
      </c>
      <c r="C16" s="10">
        <v>12.0</v>
      </c>
      <c r="D16" s="8" t="s">
        <v>61</v>
      </c>
      <c r="E16" s="8" t="s">
        <v>61</v>
      </c>
      <c r="F16" s="13"/>
      <c r="G16" s="13"/>
      <c r="H16" s="12">
        <v>41.4558</v>
      </c>
      <c r="I16" s="12">
        <v>4.2289</v>
      </c>
      <c r="J16" s="13"/>
      <c r="K16" s="13"/>
      <c r="L16" s="13"/>
      <c r="M16" s="12">
        <v>0.0</v>
      </c>
      <c r="N16" s="12">
        <v>45.6847</v>
      </c>
      <c r="O16" s="12">
        <v>522.4014</v>
      </c>
      <c r="P16" s="13"/>
      <c r="Q16" s="8" t="s">
        <v>47</v>
      </c>
    </row>
    <row r="17">
      <c r="A17" s="8" t="s">
        <v>98</v>
      </c>
      <c r="B17" s="8" t="s">
        <v>22</v>
      </c>
      <c r="C17" s="10">
        <v>13.0</v>
      </c>
      <c r="D17" s="8" t="s">
        <v>63</v>
      </c>
      <c r="E17" s="8" t="s">
        <v>63</v>
      </c>
      <c r="F17" s="13"/>
      <c r="G17" s="13"/>
      <c r="H17" s="12">
        <v>41.7667</v>
      </c>
      <c r="I17" s="12">
        <v>3.918</v>
      </c>
      <c r="J17" s="13"/>
      <c r="K17" s="13"/>
      <c r="L17" s="13"/>
      <c r="M17" s="12">
        <v>0.0</v>
      </c>
      <c r="N17" s="12">
        <v>45.6847</v>
      </c>
      <c r="O17" s="12">
        <v>480.6347</v>
      </c>
      <c r="P17" s="13"/>
      <c r="Q17" s="8" t="s">
        <v>47</v>
      </c>
    </row>
    <row r="18">
      <c r="A18" s="8" t="s">
        <v>113</v>
      </c>
      <c r="B18" s="8" t="s">
        <v>22</v>
      </c>
      <c r="C18" s="10">
        <v>14.0</v>
      </c>
      <c r="D18" s="8" t="s">
        <v>65</v>
      </c>
      <c r="E18" s="8" t="s">
        <v>65</v>
      </c>
      <c r="F18" s="13"/>
      <c r="G18" s="13"/>
      <c r="H18" s="12">
        <v>42.0799</v>
      </c>
      <c r="I18" s="12">
        <v>3.6048</v>
      </c>
      <c r="J18" s="13"/>
      <c r="K18" s="13"/>
      <c r="L18" s="13"/>
      <c r="M18" s="12">
        <v>0.0</v>
      </c>
      <c r="N18" s="12">
        <v>45.6847</v>
      </c>
      <c r="O18" s="12">
        <v>438.5548</v>
      </c>
      <c r="P18" s="13"/>
      <c r="Q18" s="8" t="s">
        <v>47</v>
      </c>
    </row>
    <row r="19">
      <c r="A19" s="8" t="s">
        <v>125</v>
      </c>
      <c r="B19" s="8" t="s">
        <v>22</v>
      </c>
      <c r="C19" s="10">
        <v>15.0</v>
      </c>
      <c r="D19" s="8" t="s">
        <v>66</v>
      </c>
      <c r="E19" s="8" t="s">
        <v>66</v>
      </c>
      <c r="F19" s="13"/>
      <c r="G19" s="13"/>
      <c r="H19" s="12">
        <v>42.3955</v>
      </c>
      <c r="I19" s="12">
        <v>3.2892</v>
      </c>
      <c r="J19" s="13"/>
      <c r="K19" s="13"/>
      <c r="L19" s="13"/>
      <c r="M19" s="12">
        <v>0.0</v>
      </c>
      <c r="N19" s="12">
        <v>45.6847</v>
      </c>
      <c r="O19" s="12">
        <v>396.1593</v>
      </c>
      <c r="P19" s="13"/>
      <c r="Q19" s="8" t="s">
        <v>47</v>
      </c>
    </row>
    <row r="20">
      <c r="A20" s="8" t="s">
        <v>137</v>
      </c>
      <c r="B20" s="8" t="s">
        <v>22</v>
      </c>
      <c r="C20" s="10">
        <v>16.0</v>
      </c>
      <c r="D20" s="8" t="s">
        <v>68</v>
      </c>
      <c r="E20" s="8" t="s">
        <v>68</v>
      </c>
      <c r="F20" s="13"/>
      <c r="G20" s="13"/>
      <c r="H20" s="12">
        <v>42.7135</v>
      </c>
      <c r="I20" s="12">
        <v>2.9712</v>
      </c>
      <c r="J20" s="13"/>
      <c r="K20" s="13"/>
      <c r="L20" s="13"/>
      <c r="M20" s="12">
        <v>0.0</v>
      </c>
      <c r="N20" s="12">
        <v>45.6847</v>
      </c>
      <c r="O20" s="12">
        <v>353.4458</v>
      </c>
      <c r="P20" s="13"/>
      <c r="Q20" s="8" t="s">
        <v>47</v>
      </c>
    </row>
    <row r="21" ht="15.75" customHeight="1">
      <c r="A21" s="8" t="s">
        <v>149</v>
      </c>
      <c r="B21" s="8" t="s">
        <v>22</v>
      </c>
      <c r="C21" s="10">
        <v>17.0</v>
      </c>
      <c r="D21" s="8" t="s">
        <v>69</v>
      </c>
      <c r="E21" s="8" t="s">
        <v>69</v>
      </c>
      <c r="F21" s="13"/>
      <c r="G21" s="13"/>
      <c r="H21" s="12">
        <v>43.0339</v>
      </c>
      <c r="I21" s="12">
        <v>2.6508</v>
      </c>
      <c r="J21" s="13"/>
      <c r="K21" s="13"/>
      <c r="L21" s="13"/>
      <c r="M21" s="12">
        <v>0.0</v>
      </c>
      <c r="N21" s="12">
        <v>45.6847</v>
      </c>
      <c r="O21" s="12">
        <v>310.4119</v>
      </c>
      <c r="P21" s="13"/>
      <c r="Q21" s="8" t="s">
        <v>47</v>
      </c>
    </row>
    <row r="22" ht="15.75" customHeight="1">
      <c r="A22" s="8" t="s">
        <v>161</v>
      </c>
      <c r="B22" s="8" t="s">
        <v>22</v>
      </c>
      <c r="C22" s="10">
        <v>18.0</v>
      </c>
      <c r="D22" s="8" t="s">
        <v>164</v>
      </c>
      <c r="E22" s="8" t="s">
        <v>71</v>
      </c>
      <c r="F22" s="13"/>
      <c r="G22" s="13"/>
      <c r="H22" s="12">
        <v>43.3566</v>
      </c>
      <c r="I22" s="12">
        <v>2.3281</v>
      </c>
      <c r="J22" s="13"/>
      <c r="K22" s="13"/>
      <c r="L22" s="13"/>
      <c r="M22" s="12">
        <v>0.0</v>
      </c>
      <c r="N22" s="12">
        <v>45.6847</v>
      </c>
      <c r="O22" s="12">
        <v>267.0553</v>
      </c>
      <c r="P22" s="13"/>
      <c r="Q22" s="8" t="s">
        <v>47</v>
      </c>
    </row>
    <row r="23" ht="15.75" customHeight="1">
      <c r="A23" s="8" t="s">
        <v>167</v>
      </c>
      <c r="B23" s="8" t="s">
        <v>22</v>
      </c>
      <c r="C23" s="10">
        <v>19.0</v>
      </c>
      <c r="D23" s="8" t="s">
        <v>72</v>
      </c>
      <c r="E23" s="8" t="s">
        <v>72</v>
      </c>
      <c r="F23" s="13"/>
      <c r="G23" s="13"/>
      <c r="H23" s="12">
        <v>43.6818</v>
      </c>
      <c r="I23" s="12">
        <v>2.0029</v>
      </c>
      <c r="J23" s="13"/>
      <c r="K23" s="13"/>
      <c r="L23" s="13"/>
      <c r="M23" s="12">
        <v>0.0</v>
      </c>
      <c r="N23" s="12">
        <v>45.6847</v>
      </c>
      <c r="O23" s="12">
        <v>223.3735</v>
      </c>
      <c r="P23" s="13"/>
      <c r="Q23" s="8" t="s">
        <v>47</v>
      </c>
    </row>
    <row r="24" ht="15.75" customHeight="1">
      <c r="A24" s="7" t="s">
        <v>172</v>
      </c>
      <c r="B24" s="7" t="s">
        <v>21</v>
      </c>
      <c r="C24" s="14"/>
      <c r="D24" s="7" t="s">
        <v>181</v>
      </c>
      <c r="E24" s="7" t="s">
        <v>182</v>
      </c>
      <c r="F24" s="14"/>
      <c r="G24" s="14"/>
      <c r="H24" s="14"/>
      <c r="I24" s="14"/>
      <c r="J24" s="16">
        <v>38.4</v>
      </c>
      <c r="K24" s="14"/>
      <c r="L24" s="14"/>
      <c r="M24" s="16">
        <v>0.0</v>
      </c>
      <c r="N24" s="16">
        <v>38.4</v>
      </c>
      <c r="O24" s="14"/>
      <c r="P24" s="16">
        <v>3161.6</v>
      </c>
      <c r="Q24" s="7" t="s">
        <v>186</v>
      </c>
    </row>
    <row r="25" ht="15.75" customHeight="1">
      <c r="A25" s="7" t="s">
        <v>187</v>
      </c>
      <c r="B25" s="7" t="s">
        <v>21</v>
      </c>
      <c r="C25" s="14"/>
      <c r="D25" s="7" t="s">
        <v>188</v>
      </c>
      <c r="E25" s="7" t="s">
        <v>190</v>
      </c>
      <c r="F25" s="14"/>
      <c r="G25" s="14"/>
      <c r="H25" s="14"/>
      <c r="I25" s="14"/>
      <c r="J25" s="16">
        <v>61.75</v>
      </c>
      <c r="K25" s="14"/>
      <c r="L25" s="14"/>
      <c r="M25" s="16">
        <v>0.0</v>
      </c>
      <c r="N25" s="16">
        <v>61.75</v>
      </c>
      <c r="O25" s="14"/>
      <c r="P25" s="16">
        <v>3099.85</v>
      </c>
      <c r="Q25" s="7" t="s">
        <v>186</v>
      </c>
    </row>
    <row r="26" ht="15.75" customHeight="1">
      <c r="A26" s="7" t="s">
        <v>194</v>
      </c>
      <c r="B26" s="7" t="s">
        <v>21</v>
      </c>
      <c r="C26" s="14"/>
      <c r="D26" s="7" t="s">
        <v>196</v>
      </c>
      <c r="E26" s="7" t="s">
        <v>196</v>
      </c>
      <c r="F26" s="14"/>
      <c r="G26" s="14"/>
      <c r="H26" s="14"/>
      <c r="I26" s="14"/>
      <c r="J26" s="16">
        <v>54.1</v>
      </c>
      <c r="K26" s="14"/>
      <c r="L26" s="14"/>
      <c r="M26" s="16">
        <v>0.0</v>
      </c>
      <c r="N26" s="16">
        <v>54.1</v>
      </c>
      <c r="O26" s="14"/>
      <c r="P26" s="16">
        <v>3045.75</v>
      </c>
      <c r="Q26" s="7" t="s">
        <v>186</v>
      </c>
    </row>
    <row r="27" ht="15.75" customHeight="1">
      <c r="A27" s="7" t="s">
        <v>197</v>
      </c>
      <c r="B27" s="7" t="s">
        <v>21</v>
      </c>
      <c r="C27" s="14"/>
      <c r="D27" s="7" t="s">
        <v>200</v>
      </c>
      <c r="E27" s="7" t="s">
        <v>201</v>
      </c>
      <c r="F27" s="14"/>
      <c r="G27" s="14"/>
      <c r="H27" s="14"/>
      <c r="I27" s="14"/>
      <c r="J27" s="16">
        <v>70.25</v>
      </c>
      <c r="K27" s="14"/>
      <c r="L27" s="14"/>
      <c r="M27" s="16">
        <v>0.0</v>
      </c>
      <c r="N27" s="16">
        <v>70.25</v>
      </c>
      <c r="O27" s="14"/>
      <c r="P27" s="16">
        <v>2975.5</v>
      </c>
      <c r="Q27" s="7" t="s">
        <v>186</v>
      </c>
    </row>
    <row r="28" ht="15.75" customHeight="1">
      <c r="A28" s="7" t="s">
        <v>203</v>
      </c>
      <c r="B28" s="7" t="s">
        <v>205</v>
      </c>
      <c r="C28" s="14"/>
      <c r="D28" s="7" t="s">
        <v>207</v>
      </c>
      <c r="E28" s="7" t="s">
        <v>196</v>
      </c>
      <c r="F28" s="14"/>
      <c r="G28" s="14"/>
      <c r="H28" s="14"/>
      <c r="I28" s="14"/>
      <c r="J28" s="16">
        <v>85.4</v>
      </c>
      <c r="K28" s="14"/>
      <c r="L28" s="14"/>
      <c r="M28" s="16">
        <v>0.0</v>
      </c>
      <c r="N28" s="16">
        <v>85.4</v>
      </c>
      <c r="O28" s="14"/>
      <c r="P28" s="16">
        <v>514.6</v>
      </c>
      <c r="Q28" s="7" t="s">
        <v>208</v>
      </c>
    </row>
    <row r="29" ht="15.75" customHeight="1">
      <c r="A29" s="7" t="s">
        <v>209</v>
      </c>
      <c r="B29" s="7" t="s">
        <v>205</v>
      </c>
      <c r="C29" s="14"/>
      <c r="D29" s="7" t="s">
        <v>210</v>
      </c>
      <c r="E29" s="7" t="s">
        <v>201</v>
      </c>
      <c r="F29" s="14"/>
      <c r="G29" s="14"/>
      <c r="H29" s="14"/>
      <c r="I29" s="14"/>
      <c r="J29" s="16">
        <v>112.75</v>
      </c>
      <c r="K29" s="14"/>
      <c r="L29" s="14"/>
      <c r="M29" s="16">
        <v>0.0</v>
      </c>
      <c r="N29" s="16">
        <v>112.75</v>
      </c>
      <c r="O29" s="14"/>
      <c r="P29" s="16">
        <v>401.85</v>
      </c>
      <c r="Q29" s="7" t="s">
        <v>208</v>
      </c>
    </row>
    <row r="30" ht="15.75" customHeight="1">
      <c r="A30" s="17" t="s">
        <v>213</v>
      </c>
      <c r="B30" s="17" t="s">
        <v>214</v>
      </c>
      <c r="C30" s="18"/>
      <c r="D30" s="17" t="s">
        <v>217</v>
      </c>
      <c r="E30" s="18"/>
      <c r="F30" s="18"/>
      <c r="G30" s="18"/>
      <c r="H30" s="18"/>
      <c r="I30" s="18"/>
      <c r="J30" s="18"/>
      <c r="K30" s="19">
        <v>3.6</v>
      </c>
      <c r="L30" s="17" t="s">
        <v>179</v>
      </c>
      <c r="M30" s="19">
        <v>0.0</v>
      </c>
      <c r="N30" s="19">
        <v>3.6</v>
      </c>
      <c r="O30" s="18"/>
      <c r="P30" s="18"/>
      <c r="Q30" s="17" t="s">
        <v>221</v>
      </c>
    </row>
    <row r="31" ht="15.75" customHeight="1">
      <c r="A31" s="17" t="s">
        <v>222</v>
      </c>
      <c r="B31" s="17" t="s">
        <v>214</v>
      </c>
      <c r="C31" s="18"/>
      <c r="D31" s="17" t="s">
        <v>223</v>
      </c>
      <c r="E31" s="18"/>
      <c r="F31" s="18"/>
      <c r="G31" s="18"/>
      <c r="H31" s="18"/>
      <c r="I31" s="18"/>
      <c r="J31" s="18"/>
      <c r="K31" s="19">
        <v>6.24</v>
      </c>
      <c r="L31" s="17" t="s">
        <v>179</v>
      </c>
      <c r="M31" s="19">
        <v>0.0</v>
      </c>
      <c r="N31" s="19">
        <v>6.24</v>
      </c>
      <c r="O31" s="18"/>
      <c r="P31" s="18"/>
      <c r="Q31" s="17" t="s">
        <v>221</v>
      </c>
    </row>
    <row r="32" ht="15.75" customHeight="1">
      <c r="A32" s="17" t="s">
        <v>224</v>
      </c>
      <c r="B32" s="17" t="s">
        <v>214</v>
      </c>
      <c r="C32" s="18"/>
      <c r="D32" s="17" t="s">
        <v>225</v>
      </c>
      <c r="E32" s="18"/>
      <c r="F32" s="18"/>
      <c r="G32" s="18"/>
      <c r="H32" s="18"/>
      <c r="I32" s="18"/>
      <c r="J32" s="18"/>
      <c r="K32" s="19">
        <v>5.98</v>
      </c>
      <c r="L32" s="17" t="s">
        <v>179</v>
      </c>
      <c r="M32" s="19">
        <v>0.0</v>
      </c>
      <c r="N32" s="19">
        <v>5.98</v>
      </c>
      <c r="O32" s="18"/>
      <c r="P32" s="18"/>
      <c r="Q32" s="17" t="s">
        <v>221</v>
      </c>
    </row>
    <row r="33" ht="15.75" customHeight="1">
      <c r="A33" s="17" t="s">
        <v>229</v>
      </c>
      <c r="B33" s="17" t="s">
        <v>214</v>
      </c>
      <c r="C33" s="18"/>
      <c r="D33" s="17" t="s">
        <v>231</v>
      </c>
      <c r="E33" s="18"/>
      <c r="F33" s="18"/>
      <c r="G33" s="18"/>
      <c r="H33" s="18"/>
      <c r="I33" s="18"/>
      <c r="J33" s="18"/>
      <c r="K33" s="19">
        <v>6.37</v>
      </c>
      <c r="L33" s="17" t="s">
        <v>179</v>
      </c>
      <c r="M33" s="19">
        <v>0.0</v>
      </c>
      <c r="N33" s="19">
        <v>6.37</v>
      </c>
      <c r="O33" s="18"/>
      <c r="P33" s="18"/>
      <c r="Q33" s="17" t="s">
        <v>221</v>
      </c>
    </row>
    <row r="34" ht="15.75" customHeight="1">
      <c r="A34" s="17" t="s">
        <v>236</v>
      </c>
      <c r="B34" s="17" t="s">
        <v>214</v>
      </c>
      <c r="C34" s="18"/>
      <c r="D34" s="17" t="s">
        <v>237</v>
      </c>
      <c r="E34" s="18"/>
      <c r="F34" s="18"/>
      <c r="G34" s="18"/>
      <c r="H34" s="18"/>
      <c r="I34" s="18"/>
      <c r="J34" s="18"/>
      <c r="K34" s="19">
        <v>6.5</v>
      </c>
      <c r="L34" s="17" t="s">
        <v>179</v>
      </c>
      <c r="M34" s="19">
        <v>0.0</v>
      </c>
      <c r="N34" s="19">
        <v>6.5</v>
      </c>
      <c r="O34" s="18"/>
      <c r="P34" s="18"/>
      <c r="Q34" s="17" t="s">
        <v>221</v>
      </c>
    </row>
    <row r="35" ht="15.75" customHeight="1">
      <c r="A35" s="17" t="s">
        <v>240</v>
      </c>
      <c r="B35" s="17" t="s">
        <v>241</v>
      </c>
      <c r="C35" s="18"/>
      <c r="D35" s="17" t="s">
        <v>242</v>
      </c>
      <c r="E35" s="18"/>
      <c r="F35" s="18"/>
      <c r="G35" s="18"/>
      <c r="H35" s="18"/>
      <c r="I35" s="18"/>
      <c r="J35" s="18"/>
      <c r="K35" s="19">
        <v>3.8161</v>
      </c>
      <c r="L35" s="17" t="s">
        <v>218</v>
      </c>
      <c r="M35" s="19">
        <v>0.0</v>
      </c>
      <c r="N35" s="19">
        <v>0.0</v>
      </c>
      <c r="O35" s="18"/>
      <c r="P35" s="18"/>
      <c r="Q35" s="17" t="s">
        <v>243</v>
      </c>
    </row>
    <row r="36" ht="15.75" customHeight="1">
      <c r="A36" s="17" t="s">
        <v>244</v>
      </c>
      <c r="B36" s="17" t="s">
        <v>241</v>
      </c>
      <c r="C36" s="18"/>
      <c r="D36" s="17" t="s">
        <v>245</v>
      </c>
      <c r="E36" s="18"/>
      <c r="F36" s="18"/>
      <c r="G36" s="18"/>
      <c r="H36" s="18"/>
      <c r="I36" s="18"/>
      <c r="J36" s="18"/>
      <c r="K36" s="19">
        <v>7.6583</v>
      </c>
      <c r="L36" s="17" t="s">
        <v>218</v>
      </c>
      <c r="M36" s="19">
        <v>0.0</v>
      </c>
      <c r="N36" s="19">
        <v>0.0</v>
      </c>
      <c r="O36" s="18"/>
      <c r="P36" s="18"/>
      <c r="Q36" s="17" t="s">
        <v>243</v>
      </c>
    </row>
    <row r="37" ht="15.75" customHeight="1">
      <c r="A37" s="17" t="s">
        <v>246</v>
      </c>
      <c r="B37" s="17" t="s">
        <v>241</v>
      </c>
      <c r="C37" s="18"/>
      <c r="D37" s="17" t="s">
        <v>247</v>
      </c>
      <c r="E37" s="18"/>
      <c r="F37" s="18"/>
      <c r="G37" s="18"/>
      <c r="H37" s="18"/>
      <c r="I37" s="18"/>
      <c r="J37" s="18"/>
      <c r="K37" s="19">
        <v>11.5267</v>
      </c>
      <c r="L37" s="17" t="s">
        <v>218</v>
      </c>
      <c r="M37" s="19">
        <v>0.0</v>
      </c>
      <c r="N37" s="19">
        <v>0.0</v>
      </c>
      <c r="O37" s="18"/>
      <c r="P37" s="18"/>
      <c r="Q37" s="17" t="s">
        <v>243</v>
      </c>
    </row>
    <row r="38" ht="15.75" customHeight="1">
      <c r="A38" s="17" t="s">
        <v>250</v>
      </c>
      <c r="B38" s="17" t="s">
        <v>241</v>
      </c>
      <c r="C38" s="18"/>
      <c r="D38" s="17" t="s">
        <v>251</v>
      </c>
      <c r="E38" s="18"/>
      <c r="F38" s="18"/>
      <c r="G38" s="18"/>
      <c r="H38" s="18"/>
      <c r="I38" s="18"/>
      <c r="J38" s="18"/>
      <c r="K38" s="19">
        <v>15.4214</v>
      </c>
      <c r="L38" s="17" t="s">
        <v>218</v>
      </c>
      <c r="M38" s="19">
        <v>0.0</v>
      </c>
      <c r="N38" s="19">
        <v>0.0</v>
      </c>
      <c r="O38" s="18"/>
      <c r="P38" s="18"/>
      <c r="Q38" s="17" t="s">
        <v>243</v>
      </c>
    </row>
    <row r="39" ht="15.75" customHeight="1">
      <c r="A39" s="17" t="s">
        <v>253</v>
      </c>
      <c r="B39" s="17" t="s">
        <v>241</v>
      </c>
      <c r="C39" s="18"/>
      <c r="D39" s="17" t="s">
        <v>254</v>
      </c>
      <c r="E39" s="18"/>
      <c r="F39" s="18"/>
      <c r="G39" s="18"/>
      <c r="H39" s="18"/>
      <c r="I39" s="18"/>
      <c r="J39" s="18"/>
      <c r="K39" s="19">
        <v>19.3423</v>
      </c>
      <c r="L39" s="17" t="s">
        <v>218</v>
      </c>
      <c r="M39" s="19">
        <v>0.0</v>
      </c>
      <c r="N39" s="19">
        <v>0.0</v>
      </c>
      <c r="O39" s="18"/>
      <c r="P39" s="18"/>
      <c r="Q39" s="17" t="s">
        <v>243</v>
      </c>
    </row>
    <row r="40" ht="15.75" customHeight="1">
      <c r="A40" s="17" t="s">
        <v>255</v>
      </c>
      <c r="B40" s="17" t="s">
        <v>241</v>
      </c>
      <c r="C40" s="18"/>
      <c r="D40" s="17" t="s">
        <v>256</v>
      </c>
      <c r="E40" s="18"/>
      <c r="F40" s="18"/>
      <c r="G40" s="18"/>
      <c r="H40" s="18"/>
      <c r="I40" s="18"/>
      <c r="J40" s="18"/>
      <c r="K40" s="19">
        <v>23.2894</v>
      </c>
      <c r="L40" s="17" t="s">
        <v>218</v>
      </c>
      <c r="M40" s="19">
        <v>0.0</v>
      </c>
      <c r="N40" s="19">
        <v>0.0</v>
      </c>
      <c r="O40" s="18"/>
      <c r="P40" s="18"/>
      <c r="Q40" s="17" t="s">
        <v>243</v>
      </c>
    </row>
    <row r="41" ht="15.75" customHeight="1">
      <c r="A41" s="17" t="s">
        <v>257</v>
      </c>
      <c r="B41" s="17" t="s">
        <v>241</v>
      </c>
      <c r="C41" s="18"/>
      <c r="D41" s="17" t="s">
        <v>258</v>
      </c>
      <c r="E41" s="18"/>
      <c r="F41" s="18"/>
      <c r="G41" s="18"/>
      <c r="H41" s="18"/>
      <c r="I41" s="18"/>
      <c r="J41" s="18"/>
      <c r="K41" s="19">
        <v>27.2629</v>
      </c>
      <c r="L41" s="17" t="s">
        <v>218</v>
      </c>
      <c r="M41" s="19">
        <v>0.0</v>
      </c>
      <c r="N41" s="19">
        <v>0.0</v>
      </c>
      <c r="O41" s="18"/>
      <c r="P41" s="18"/>
      <c r="Q41" s="17" t="s">
        <v>243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Q1"/>
    <mergeCell ref="A2:Q2"/>
    <mergeCell ref="A3:Q3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6.0"/>
    <col customWidth="1" min="2" max="2" width="21.0"/>
    <col customWidth="1" min="3" max="3" width="19.0"/>
    <col customWidth="1" min="4" max="4" width="27.0"/>
    <col customWidth="1" min="5" max="5" width="18.0"/>
    <col customWidth="1" min="6" max="26" width="8.71"/>
  </cols>
  <sheetData>
    <row r="1" ht="19.5" customHeight="1">
      <c r="A1" s="1" t="s">
        <v>1</v>
      </c>
      <c r="B1" s="2"/>
      <c r="C1" s="2"/>
      <c r="D1" s="2"/>
      <c r="E1" s="3"/>
    </row>
    <row r="2" ht="19.5" customHeight="1">
      <c r="A2" s="4" t="s">
        <v>5</v>
      </c>
      <c r="B2" s="2"/>
      <c r="C2" s="2"/>
      <c r="D2" s="2"/>
      <c r="E2" s="3"/>
    </row>
    <row r="3" ht="18.0" customHeight="1">
      <c r="A3" s="5" t="s">
        <v>7</v>
      </c>
      <c r="B3" s="2"/>
      <c r="C3" s="2"/>
      <c r="D3" s="2"/>
      <c r="E3" s="3"/>
    </row>
    <row r="4" ht="31.5" customHeight="1">
      <c r="A4" s="6" t="s">
        <v>9</v>
      </c>
      <c r="B4" s="6" t="s">
        <v>10</v>
      </c>
      <c r="C4" s="6" t="s">
        <v>12</v>
      </c>
      <c r="D4" s="6" t="s">
        <v>14</v>
      </c>
      <c r="E4" s="6" t="s">
        <v>16</v>
      </c>
    </row>
    <row r="5">
      <c r="A5" s="7" t="s">
        <v>21</v>
      </c>
      <c r="B5" s="9">
        <v>1.0</v>
      </c>
      <c r="C5" s="7" t="s">
        <v>34</v>
      </c>
      <c r="D5" s="11">
        <v>0.03</v>
      </c>
      <c r="E5" s="7" t="s">
        <v>40</v>
      </c>
    </row>
    <row r="6">
      <c r="A6" s="7" t="s">
        <v>21</v>
      </c>
      <c r="B6" s="9">
        <v>3.0</v>
      </c>
      <c r="C6" s="7" t="s">
        <v>41</v>
      </c>
      <c r="D6" s="11">
        <v>0.05</v>
      </c>
      <c r="E6" s="7" t="s">
        <v>42</v>
      </c>
    </row>
    <row r="7">
      <c r="A7" s="7" t="s">
        <v>21</v>
      </c>
      <c r="B7" s="9">
        <v>5.0</v>
      </c>
      <c r="C7" s="7" t="s">
        <v>43</v>
      </c>
      <c r="D7" s="11">
        <v>0.07</v>
      </c>
      <c r="E7" s="7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E1"/>
    <mergeCell ref="A2:E2"/>
    <mergeCell ref="A3:E3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58.0"/>
    <col customWidth="1" min="2" max="2" width="32.0"/>
    <col customWidth="1" min="3" max="4" width="16.0"/>
    <col customWidth="1" min="5" max="5" width="10.0"/>
    <col customWidth="1" min="6" max="26" width="8.71"/>
  </cols>
  <sheetData>
    <row r="1">
      <c r="A1" s="21" t="s">
        <v>282</v>
      </c>
      <c r="B1" s="2"/>
      <c r="C1" s="2"/>
      <c r="D1" s="2"/>
      <c r="E1" s="3"/>
    </row>
    <row r="2">
      <c r="A2" s="22" t="s">
        <v>291</v>
      </c>
      <c r="B2" s="2"/>
      <c r="C2" s="2"/>
      <c r="D2" s="2"/>
      <c r="E2" s="3"/>
    </row>
    <row r="4">
      <c r="A4" s="24" t="s">
        <v>293</v>
      </c>
      <c r="B4" s="24" t="s">
        <v>9</v>
      </c>
      <c r="C4" s="24" t="s">
        <v>294</v>
      </c>
      <c r="D4" s="24" t="s">
        <v>295</v>
      </c>
      <c r="E4" s="24" t="s">
        <v>296</v>
      </c>
    </row>
    <row r="5">
      <c r="A5" s="13" t="s">
        <v>297</v>
      </c>
      <c r="B5" s="13" t="s">
        <v>22</v>
      </c>
      <c r="C5" s="12">
        <f t="array" ref="C5">INDEX(Portfolio!$BU$5:$BU$10,MATCH($B5,Portfolio!$A$5:$A$10,0))</f>
        <v>868.0093</v>
      </c>
      <c r="D5" s="12">
        <f>SUMIFS('Payment History'!$N$5:$N$1000,'Payment History'!$B$5:$B$1000,$B5)</f>
        <v>868.0093</v>
      </c>
      <c r="E5" s="13" t="str">
        <f t="shared" ref="E5:E20" si="1">IF(ABS(C5-D5)&lt;0.00005,"OK","CHECK")</f>
        <v>OK</v>
      </c>
    </row>
    <row r="6">
      <c r="A6" s="14" t="s">
        <v>297</v>
      </c>
      <c r="B6" s="14" t="s">
        <v>21</v>
      </c>
      <c r="C6" s="16">
        <f t="array" ref="C6">INDEX(Portfolio!$BU$5:$BU$10,MATCH($B6,Portfolio!$A$5:$A$10,0))</f>
        <v>224.5</v>
      </c>
      <c r="D6" s="16">
        <f>SUMIFS('Payment History'!$N$5:$N$1000,'Payment History'!$B$5:$B$1000,$B6)</f>
        <v>224.5</v>
      </c>
      <c r="E6" s="14" t="str">
        <f t="shared" si="1"/>
        <v>OK</v>
      </c>
    </row>
    <row r="7">
      <c r="A7" s="14" t="s">
        <v>297</v>
      </c>
      <c r="B7" s="14" t="s">
        <v>205</v>
      </c>
      <c r="C7" s="16">
        <f t="array" ref="C7">INDEX(Portfolio!$BU$5:$BU$10,MATCH($B7,Portfolio!$A$5:$A$10,0))</f>
        <v>198.15</v>
      </c>
      <c r="D7" s="16">
        <f>SUMIFS('Payment History'!$N$5:$N$1000,'Payment History'!$B$5:$B$1000,$B7)</f>
        <v>198.15</v>
      </c>
      <c r="E7" s="14" t="str">
        <f t="shared" si="1"/>
        <v>OK</v>
      </c>
    </row>
    <row r="8">
      <c r="A8" s="18" t="s">
        <v>297</v>
      </c>
      <c r="B8" s="18" t="s">
        <v>263</v>
      </c>
      <c r="C8" s="19">
        <f t="array" ref="C8">INDEX(Portfolio!$BU$5:$BU$10,MATCH($B8,Portfolio!$A$5:$A$10,0))</f>
        <v>0</v>
      </c>
      <c r="D8" s="19">
        <f>SUMIFS('Payment History'!$N$5:$N$1000,'Payment History'!$B$5:$B$1000,$B8)</f>
        <v>0</v>
      </c>
      <c r="E8" s="18" t="str">
        <f t="shared" si="1"/>
        <v>OK</v>
      </c>
    </row>
    <row r="9">
      <c r="A9" s="18" t="s">
        <v>297</v>
      </c>
      <c r="B9" s="18" t="s">
        <v>214</v>
      </c>
      <c r="C9" s="19">
        <f t="array" ref="C9">INDEX(Portfolio!$BU$5:$BU$10,MATCH($B9,Portfolio!$A$5:$A$10,0))</f>
        <v>28.69</v>
      </c>
      <c r="D9" s="19">
        <f>SUMIFS('Payment History'!$N$5:$N$1000,'Payment History'!$B$5:$B$1000,$B9)</f>
        <v>28.69</v>
      </c>
      <c r="E9" s="18" t="str">
        <f t="shared" si="1"/>
        <v>OK</v>
      </c>
    </row>
    <row r="10">
      <c r="A10" s="18" t="s">
        <v>297</v>
      </c>
      <c r="B10" s="18" t="s">
        <v>241</v>
      </c>
      <c r="C10" s="19">
        <f t="array" ref="C10">INDEX(Portfolio!$BU$5:$BU$10,MATCH($B10,Portfolio!$A$5:$A$10,0))</f>
        <v>0</v>
      </c>
      <c r="D10" s="19">
        <f>SUMIFS('Payment History'!$N$5:$N$1000,'Payment History'!$B$5:$B$1000,$B10)</f>
        <v>0</v>
      </c>
      <c r="E10" s="18" t="str">
        <f t="shared" si="1"/>
        <v>OK</v>
      </c>
    </row>
    <row r="11">
      <c r="A11" s="13" t="s">
        <v>315</v>
      </c>
      <c r="B11" s="13" t="s">
        <v>22</v>
      </c>
      <c r="C11" s="12">
        <f t="array" ref="C11">INDEX(Portfolio!$BT$5:$BT$10,MATCH($B11,Portfolio!$A$5:$A$10,0))</f>
        <v>223.3735</v>
      </c>
      <c r="D11" s="12">
        <f t="array" ref="D11">INDEX(Portfolio!$M$5:$M$10,MATCH($B11,Portfolio!$A$5:$A$10,0))-SUMIFS('Payment History'!$H$5:$H$1000,'Payment History'!$B$5:$B$1000,$B11)</f>
        <v>223.3735</v>
      </c>
      <c r="E11" s="13" t="str">
        <f t="shared" si="1"/>
        <v>OK</v>
      </c>
    </row>
    <row r="12">
      <c r="A12" s="14" t="s">
        <v>316</v>
      </c>
      <c r="B12" s="14" t="s">
        <v>21</v>
      </c>
      <c r="C12" s="16">
        <f t="array" ref="C12">INDEX(Portfolio!$BT$5:$BT$10,MATCH($B12,Portfolio!$A$5:$A$10,0))</f>
        <v>2975.5</v>
      </c>
      <c r="D12" s="16">
        <f t="array" ref="D12">INDEX(Portfolio!$AE$5:$AE$10,MATCH($B12,Portfolio!$A$5:$A$10,0))-SUMIFS('Payment History'!$J$5:$J$1000,'Payment History'!$B$5:$B$1000,$B12)</f>
        <v>2975.5</v>
      </c>
      <c r="E12" s="14" t="str">
        <f t="shared" si="1"/>
        <v>OK</v>
      </c>
    </row>
    <row r="13">
      <c r="A13" s="14" t="s">
        <v>317</v>
      </c>
      <c r="B13" s="14" t="s">
        <v>21</v>
      </c>
      <c r="C13" s="16">
        <f t="array" ref="C13">INDEX(Portfolio!$AE$5:$AE$10,MATCH($B13,Portfolio!$A$5:$A$10,0))</f>
        <v>3200</v>
      </c>
      <c r="D13" s="16">
        <f t="array" ref="D13">INDEX(Portfolio!$M$5:$M$10,MATCH($B13,Portfolio!$A$5:$A$10,0))*INDEX(Portfolio!$AD$5:$AD$10,MATCH($B13,Portfolio!$A$5:$A$10,0))</f>
        <v>3200</v>
      </c>
      <c r="E13" s="14" t="str">
        <f t="shared" si="1"/>
        <v>OK</v>
      </c>
    </row>
    <row r="14">
      <c r="A14" s="14" t="s">
        <v>316</v>
      </c>
      <c r="B14" s="14" t="s">
        <v>205</v>
      </c>
      <c r="C14" s="16">
        <f t="array" ref="C14">INDEX(Portfolio!$BT$5:$BT$10,MATCH($B14,Portfolio!$A$5:$A$10,0))</f>
        <v>401.85</v>
      </c>
      <c r="D14" s="16">
        <f t="array" ref="D14">INDEX(Portfolio!$AE$5:$AE$10,MATCH($B14,Portfolio!$A$5:$A$10,0))-SUMIFS('Payment History'!$J$5:$J$1000,'Payment History'!$B$5:$B$1000,$B14)</f>
        <v>401.85</v>
      </c>
      <c r="E14" s="14" t="str">
        <f t="shared" si="1"/>
        <v>OK</v>
      </c>
    </row>
    <row r="15">
      <c r="A15" s="14" t="s">
        <v>317</v>
      </c>
      <c r="B15" s="14" t="s">
        <v>205</v>
      </c>
      <c r="C15" s="16">
        <f t="array" ref="C15">INDEX(Portfolio!$AE$5:$AE$10,MATCH($B15,Portfolio!$A$5:$A$10,0))</f>
        <v>600</v>
      </c>
      <c r="D15" s="16">
        <f t="array" ref="D15">INDEX(Portfolio!$M$5:$M$10,MATCH($B15,Portfolio!$A$5:$A$10,0))*INDEX(Portfolio!$AD$5:$AD$10,MATCH($B15,Portfolio!$A$5:$A$10,0))</f>
        <v>600</v>
      </c>
      <c r="E15" s="14" t="str">
        <f t="shared" si="1"/>
        <v>OK</v>
      </c>
    </row>
    <row r="16">
      <c r="A16" s="14" t="s">
        <v>318</v>
      </c>
      <c r="B16" s="14" t="s">
        <v>21</v>
      </c>
      <c r="C16" s="11">
        <f t="array" ref="C16">INDEX(Portfolio!$AF$5:$AF$10,MATCH($B16,Portfolio!$A$5:$A$10,0))</f>
        <v>0.03</v>
      </c>
      <c r="D16" s="11">
        <f t="array" ref="D16">INDEX('Payment Year Schedule'!$D$5:$D$100,MATCH(1,'Payment Year Schedule'!$B$5:$B$100,0))</f>
        <v>0.03</v>
      </c>
      <c r="E16" s="14" t="str">
        <f t="shared" si="1"/>
        <v>OK</v>
      </c>
    </row>
    <row r="17">
      <c r="A17" s="14" t="s">
        <v>319</v>
      </c>
      <c r="B17" s="14" t="s">
        <v>21</v>
      </c>
      <c r="C17" s="25">
        <f t="array" ref="C17">DATEVALUE(INDEX(Portfolio!$AM$5:$AM$10,MATCH($B17,Portfolio!$A$5:$A$10,0)))+1</f>
        <v>45853</v>
      </c>
      <c r="D17" s="25">
        <f>DATEVALUE('Payment Year Schedule'!$E$5)</f>
        <v>45853</v>
      </c>
      <c r="E17" s="14" t="str">
        <f t="shared" si="1"/>
        <v>OK</v>
      </c>
    </row>
    <row r="18">
      <c r="A18" s="18" t="s">
        <v>320</v>
      </c>
      <c r="B18" s="18" t="s">
        <v>214</v>
      </c>
      <c r="C18" s="19">
        <f t="array" ref="C18">INDEX(Portfolio!$BT$5:$BT$10,MATCH($B18,Portfolio!$A$5:$A$10,0))</f>
        <v>565.24</v>
      </c>
      <c r="D18" s="19">
        <f t="array" ref="D18">INDEX(Portfolio!$AU$5:$AU$10,MATCH($B18,Portfolio!$A$5:$A$10,0))*INDEX(Portfolio!$BK$5:$BK$10,MATCH($B18,Portfolio!$A$5:$A$10,0))</f>
        <v>565.24</v>
      </c>
      <c r="E18" s="18" t="str">
        <f t="shared" si="1"/>
        <v>OK</v>
      </c>
    </row>
    <row r="19">
      <c r="A19" s="18" t="s">
        <v>321</v>
      </c>
      <c r="B19" s="18" t="s">
        <v>241</v>
      </c>
      <c r="C19" s="19">
        <f t="array" ref="C19">INDEX(Portfolio!$BT$5:$BT$10,MATCH($B19,Portfolio!$A$5:$A$10,0))</f>
        <v>2250.2369</v>
      </c>
      <c r="D19" s="19">
        <f t="array" ref="D19">ROUND(INDEX(Portfolio!$AU$5:$AU$10,MATCH($B19,Portfolio!$A$5:$A$10,0))*INDEX(Portfolio!$BR$5:$BR$10,MATCH($B19,Portfolio!$A$5:$A$10,0)),4)</f>
        <v>2250.2369</v>
      </c>
      <c r="E19" s="18" t="str">
        <f t="shared" si="1"/>
        <v>OK</v>
      </c>
    </row>
    <row r="20">
      <c r="A20" s="18" t="s">
        <v>322</v>
      </c>
      <c r="B20" s="18" t="s">
        <v>241</v>
      </c>
      <c r="C20" s="19">
        <f t="array" ref="C20">INDEX(Portfolio!$M$5:$M$10,MATCH($B20,Portfolio!$A$5:$A$10,0))</f>
        <v>2208.3171</v>
      </c>
      <c r="D20" s="19">
        <f>2100+SUMPRODUCT(('Payment History'!$B$5:$B$1000=$B20)*('Payment History'!$L$5:$L$1000="TRUE"),'Payment History'!$K$5:$K$1000)</f>
        <v>2208.3171</v>
      </c>
      <c r="E20" s="18" t="str">
        <f t="shared" si="1">IF(ABS(C20-D20)&lt;0.00005,"OK","CHECK")</f>
        <v>OK</v>
      </c>
    </row>
    <row r="21" ht="15.75" customHeight="1"/>
    <row r="22" ht="15.75" customHeight="1">
      <c r="A22" s="26" t="s">
        <v>323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printOptions/>
  <pageMargins bottom="1.0" footer="0.0" header="0.0" left="0.75" right="0.75" top="1.0"/>
  <pageSetup paperSize="9" orientation="portrait"/>
  <drawing r:id="rId1"/>
</worksheet>
</file>